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70" firstSheet="6" activeTab="6"/>
  </bookViews>
  <sheets>
    <sheet name="تولید شير " sheetId="1" r:id="rId1"/>
    <sheet name="تخم مرغ" sheetId="2" r:id="rId2"/>
    <sheet name="كل گوشت طیور" sheetId="3" r:id="rId3"/>
    <sheet name="ارزش توليدات زنبور عسل" sheetId="4" r:id="rId4"/>
    <sheet name="گوشت قرمز " sheetId="5" r:id="rId5"/>
    <sheet name="تولید تلیسه" sheetId="6" r:id="rId6"/>
    <sheet name="تولیددات دامی 91 اردستان" sheetId="7" r:id="rId7"/>
  </sheets>
  <definedNames/>
  <calcPr fullCalcOnLoad="1"/>
</workbook>
</file>

<file path=xl/sharedStrings.xml><?xml version="1.0" encoding="utf-8"?>
<sst xmlns="http://schemas.openxmlformats.org/spreadsheetml/2006/main" count="293" uniqueCount="154">
  <si>
    <t xml:space="preserve">رديف </t>
  </si>
  <si>
    <t xml:space="preserve">شهرستان </t>
  </si>
  <si>
    <t xml:space="preserve">جمع </t>
  </si>
  <si>
    <t xml:space="preserve">اردستان </t>
  </si>
  <si>
    <t xml:space="preserve">اصفهان </t>
  </si>
  <si>
    <t>برخوار</t>
  </si>
  <si>
    <t xml:space="preserve">چادگان </t>
  </si>
  <si>
    <t>خميني شهر</t>
  </si>
  <si>
    <t>خوانسار</t>
  </si>
  <si>
    <t xml:space="preserve">دهاقان </t>
  </si>
  <si>
    <t xml:space="preserve">سميرم </t>
  </si>
  <si>
    <t>شهرضا</t>
  </si>
  <si>
    <t xml:space="preserve">فريدن </t>
  </si>
  <si>
    <t>فريدونشهر</t>
  </si>
  <si>
    <t xml:space="preserve">كاشان </t>
  </si>
  <si>
    <t xml:space="preserve">گلپايگان </t>
  </si>
  <si>
    <t xml:space="preserve">لنجان </t>
  </si>
  <si>
    <t>مباركه</t>
  </si>
  <si>
    <t xml:space="preserve">نائين </t>
  </si>
  <si>
    <t>نطنز</t>
  </si>
  <si>
    <t>نام شهرستان</t>
  </si>
  <si>
    <t>اردستان</t>
  </si>
  <si>
    <t>اصفهان</t>
  </si>
  <si>
    <t>آران و بيدگل</t>
  </si>
  <si>
    <t xml:space="preserve">شاهين شهر </t>
  </si>
  <si>
    <t>تيران و كرون</t>
  </si>
  <si>
    <t>سميرم</t>
  </si>
  <si>
    <t>فلاورجان</t>
  </si>
  <si>
    <t>كاشان</t>
  </si>
  <si>
    <t>گلپايگان</t>
  </si>
  <si>
    <t>نائين</t>
  </si>
  <si>
    <t>نجف آباد</t>
  </si>
  <si>
    <t>فريدن</t>
  </si>
  <si>
    <t>چادگان</t>
  </si>
  <si>
    <t>دهاقان</t>
  </si>
  <si>
    <t>جمع كل</t>
  </si>
  <si>
    <t>جمع کل</t>
  </si>
  <si>
    <t>لنجان</t>
  </si>
  <si>
    <t>خور وبيبانك</t>
  </si>
  <si>
    <t xml:space="preserve">آران وبيدگل </t>
  </si>
  <si>
    <t xml:space="preserve">تيران وكرون </t>
  </si>
  <si>
    <t xml:space="preserve">فلاورجان </t>
  </si>
  <si>
    <t xml:space="preserve">مباركه </t>
  </si>
  <si>
    <t xml:space="preserve">نجف اباد </t>
  </si>
  <si>
    <t xml:space="preserve">                                   تولید عسل</t>
  </si>
  <si>
    <t xml:space="preserve">                              موم</t>
  </si>
  <si>
    <t>وزن کیلو گرم</t>
  </si>
  <si>
    <t>تعداد</t>
  </si>
  <si>
    <t>.</t>
  </si>
  <si>
    <t>وزن(كيلو)</t>
  </si>
  <si>
    <t>تعدادکلنی</t>
  </si>
  <si>
    <t>جمع  کل ارزش 
تولیدات زنبور عسل</t>
  </si>
  <si>
    <t>بچه کندو</t>
  </si>
  <si>
    <t xml:space="preserve">ارزش تولید   </t>
  </si>
  <si>
    <t xml:space="preserve"> میزان و ارزش تولیدات  زنبور عسل استان اصفهان در سال 1389      ارقام (هزار ریال)</t>
  </si>
  <si>
    <t>خورو بیابانک</t>
  </si>
  <si>
    <t>میزان تولید</t>
  </si>
  <si>
    <t xml:space="preserve">گوشت مرغ </t>
  </si>
  <si>
    <t xml:space="preserve">گوشت بوقلمون </t>
  </si>
  <si>
    <t xml:space="preserve">گوشت بلدرچين </t>
  </si>
  <si>
    <t xml:space="preserve">گوشت شترمرغ </t>
  </si>
  <si>
    <t xml:space="preserve">ارزش  </t>
  </si>
  <si>
    <t xml:space="preserve">ارزش </t>
  </si>
  <si>
    <t>تخم مرغ بومي</t>
  </si>
  <si>
    <t>میزان و ارزش تولیدات طیور استان اصفهان در سال 1389            میزان تولیدات به تن ---   ارزش تولیدات به هزار ریال</t>
  </si>
  <si>
    <t>تخم مرغ تجاری</t>
  </si>
  <si>
    <t>گوشت مرغ بومی</t>
  </si>
  <si>
    <t>گوشت مرغ مادر</t>
  </si>
  <si>
    <t>گوشت مرغ تخم گذار</t>
  </si>
  <si>
    <t>جمع کل گوشت طيور</t>
  </si>
  <si>
    <t>جمع کل ارزش
گوشت طيور</t>
  </si>
  <si>
    <t>جمع ارزش  توليدات تخم مرغ و جوجه</t>
  </si>
  <si>
    <r>
      <t xml:space="preserve">میزان و ارزش تولیدات طیور استان اصفهان در سال 1389 </t>
    </r>
    <r>
      <rPr>
        <b/>
        <sz val="10"/>
        <rFont val="B Zar"/>
        <family val="0"/>
      </rPr>
      <t xml:space="preserve">           میزان تولیدات به تن ---   ارزش تولیدات به هزار ریال</t>
    </r>
  </si>
  <si>
    <t xml:space="preserve">نام شهرستان </t>
  </si>
  <si>
    <t>شیر گاو  اصیل</t>
  </si>
  <si>
    <t>شیر گاو دورگ</t>
  </si>
  <si>
    <t>شیر گاو  بومی</t>
  </si>
  <si>
    <t>جمع کل شیر تولیدی</t>
  </si>
  <si>
    <t>جمع کل تولید</t>
  </si>
  <si>
    <t xml:space="preserve">آران و بيدگل </t>
  </si>
  <si>
    <t xml:space="preserve">تيران و كرون </t>
  </si>
  <si>
    <t xml:space="preserve">خوانسار </t>
  </si>
  <si>
    <t>خور</t>
  </si>
  <si>
    <t xml:space="preserve">شاهين شهر و ميمه </t>
  </si>
  <si>
    <t xml:space="preserve">شهرضا </t>
  </si>
  <si>
    <t xml:space="preserve">جمع شهرستان </t>
  </si>
  <si>
    <t>گوشت گوسفندوبره</t>
  </si>
  <si>
    <t>گوشت بز وبزغاله</t>
  </si>
  <si>
    <t>گوشت گاو وگوساله اصیل</t>
  </si>
  <si>
    <t>گوشت گاو وگوساله دورگ</t>
  </si>
  <si>
    <t>گوشت گاو وگوساله بومی</t>
  </si>
  <si>
    <t>کل گوشت گاووگوساله</t>
  </si>
  <si>
    <t>گوشت شتر</t>
  </si>
  <si>
    <t>میزان  و ارزش تولید گوشت گوسفند وبز و گاودر استان اصفهان به تفکیک شهرستان در سال 1389                   میزان تولید به تن -   ارزش تولیدات به هزار ریال</t>
  </si>
  <si>
    <r>
      <t>میزان  و ارزش تولید شیر خام  در استان اصفهان به تفکیک شهرستان در سال 1389</t>
    </r>
    <r>
      <rPr>
        <b/>
        <sz val="12"/>
        <rFont val="B Titr"/>
        <family val="0"/>
      </rPr>
      <t xml:space="preserve">  </t>
    </r>
    <r>
      <rPr>
        <b/>
        <sz val="8"/>
        <rFont val="B Titr"/>
        <family val="0"/>
      </rPr>
      <t>میزان تولید به تن -ارزش تولیدات به هزار ریال</t>
    </r>
  </si>
  <si>
    <t>کل تولید</t>
  </si>
  <si>
    <t>ارزش و میزات تولید تلیسه در سال 1389 در استان اصفهان     تعداد راس --ارزش هزار ریال</t>
  </si>
  <si>
    <t>تلیسه گاو اصیل</t>
  </si>
  <si>
    <t xml:space="preserve">تلیسه گاو دو رگ </t>
  </si>
  <si>
    <t xml:space="preserve">تلیسه گاو بومی </t>
  </si>
  <si>
    <t>ارزش</t>
  </si>
  <si>
    <t>اران و بیدگل</t>
  </si>
  <si>
    <t xml:space="preserve">برخوار </t>
  </si>
  <si>
    <t xml:space="preserve">تیران و کرون </t>
  </si>
  <si>
    <t>خمینی شهر</t>
  </si>
  <si>
    <t>خوروبیابانک</t>
  </si>
  <si>
    <t xml:space="preserve">سمیرم </t>
  </si>
  <si>
    <t>شاهین شهر و میمه</t>
  </si>
  <si>
    <t xml:space="preserve">فریدن </t>
  </si>
  <si>
    <t>فریدونشهر</t>
  </si>
  <si>
    <t xml:space="preserve">کاشان </t>
  </si>
  <si>
    <t xml:space="preserve">گلپایگان </t>
  </si>
  <si>
    <t xml:space="preserve">مبارکه </t>
  </si>
  <si>
    <t xml:space="preserve">نائین </t>
  </si>
  <si>
    <t xml:space="preserve">نجف آباد </t>
  </si>
  <si>
    <t>گوشت قرمز</t>
  </si>
  <si>
    <t xml:space="preserve">میزان تولید </t>
  </si>
  <si>
    <t>تخم مرغ نطفه دار قطعه</t>
  </si>
  <si>
    <t>جوجه مرغ  بومي قطعه</t>
  </si>
  <si>
    <t>میزان تولید 
عسل و موم(تن)</t>
  </si>
  <si>
    <t>نوع محصول</t>
  </si>
  <si>
    <t>توليدشيرخام</t>
  </si>
  <si>
    <t>تخم مرغ</t>
  </si>
  <si>
    <t>عسل وموم</t>
  </si>
  <si>
    <t>نوع دام</t>
  </si>
  <si>
    <t>گوسفند وبز</t>
  </si>
  <si>
    <t>مرغ گوشتی</t>
  </si>
  <si>
    <t>مرغ تخمگذار</t>
  </si>
  <si>
    <t>ماهی</t>
  </si>
  <si>
    <t>زنبورعسل</t>
  </si>
  <si>
    <t>گوشت ماهی</t>
  </si>
  <si>
    <t>6/62</t>
  </si>
  <si>
    <t>آماردام و توليدات دامي شهرستان اردستان درسال1391</t>
  </si>
  <si>
    <t>23</t>
  </si>
  <si>
    <r>
      <t xml:space="preserve">گوشت مرغ   </t>
    </r>
    <r>
      <rPr>
        <b/>
        <sz val="12"/>
        <color indexed="10"/>
        <rFont val="B Lotus"/>
        <family val="0"/>
      </rPr>
      <t xml:space="preserve">  </t>
    </r>
  </si>
  <si>
    <t>تعدادکل</t>
  </si>
  <si>
    <t>3747300قطعه</t>
  </si>
  <si>
    <t>پشم وکرک ومو</t>
  </si>
  <si>
    <t>70</t>
  </si>
  <si>
    <t>49953/62</t>
  </si>
  <si>
    <t>37250</t>
  </si>
  <si>
    <t xml:space="preserve">              جمع توليدات دامي              (به جز پوست و کود)</t>
  </si>
  <si>
    <t xml:space="preserve">4500 راس </t>
  </si>
  <si>
    <t>23000 قطعه</t>
  </si>
  <si>
    <t>توليد ( تن)</t>
  </si>
  <si>
    <t>پوست انواع دام پرواري (جلد)</t>
  </si>
  <si>
    <t>كود دامي وطيور(همه نوع دام وطيور)</t>
  </si>
  <si>
    <t>857 كلني</t>
  </si>
  <si>
    <t>319000 قطعه</t>
  </si>
  <si>
    <t>25000 قطعه ماهی زینتی</t>
  </si>
  <si>
    <t>گاو شيري</t>
  </si>
  <si>
    <t>گوساله پرواري</t>
  </si>
  <si>
    <t>4000 راس</t>
  </si>
  <si>
    <t xml:space="preserve"> 135000 راس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</si>
</sst>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00"/>
    <numFmt numFmtId="180" formatCode="0.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B Titr"/>
      <family val="0"/>
    </font>
    <font>
      <sz val="8"/>
      <name val="Arial"/>
      <family val="2"/>
    </font>
    <font>
      <b/>
      <sz val="12"/>
      <name val="B Yagut"/>
      <family val="0"/>
    </font>
    <font>
      <b/>
      <sz val="14"/>
      <name val="B Titr"/>
      <family val="0"/>
    </font>
    <font>
      <b/>
      <sz val="10"/>
      <name val="B Titr"/>
      <family val="0"/>
    </font>
    <font>
      <b/>
      <sz val="12"/>
      <name val="B Lotus"/>
      <family val="0"/>
    </font>
    <font>
      <b/>
      <sz val="12"/>
      <name val="Arial"/>
      <family val="2"/>
    </font>
    <font>
      <b/>
      <sz val="14"/>
      <name val="B Zar"/>
      <family val="0"/>
    </font>
    <font>
      <b/>
      <sz val="10"/>
      <name val="B Zar"/>
      <family val="0"/>
    </font>
    <font>
      <b/>
      <sz val="12"/>
      <name val="B Badr"/>
      <family val="0"/>
    </font>
    <font>
      <sz val="12"/>
      <name val="B Badr"/>
      <family val="0"/>
    </font>
    <font>
      <b/>
      <sz val="12"/>
      <name val="B Titr"/>
      <family val="0"/>
    </font>
    <font>
      <sz val="12"/>
      <name val="Arial"/>
      <family val="2"/>
    </font>
    <font>
      <b/>
      <sz val="11"/>
      <name val="B Titr"/>
      <family val="0"/>
    </font>
    <font>
      <b/>
      <sz val="10"/>
      <name val="B Badr"/>
      <family val="0"/>
    </font>
    <font>
      <sz val="10"/>
      <name val="B Badr"/>
      <family val="0"/>
    </font>
    <font>
      <sz val="14"/>
      <name val="B Titr"/>
      <family val="0"/>
    </font>
    <font>
      <b/>
      <sz val="12"/>
      <name val="B Zar"/>
      <family val="0"/>
    </font>
    <font>
      <b/>
      <sz val="12"/>
      <color indexed="8"/>
      <name val="B Lotus"/>
      <family val="0"/>
    </font>
    <font>
      <b/>
      <sz val="12"/>
      <color indexed="10"/>
      <name val="B Lotus"/>
      <family val="0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58">
      <alignment/>
      <protection/>
    </xf>
    <xf numFmtId="0" fontId="0" fillId="0" borderId="0" xfId="57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57" applyFont="1">
      <alignment/>
      <protection/>
    </xf>
    <xf numFmtId="0" fontId="8" fillId="0" borderId="10" xfId="57" applyFont="1" applyBorder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" fontId="8" fillId="0" borderId="10" xfId="57" applyNumberFormat="1" applyFont="1" applyBorder="1" applyAlignment="1">
      <alignment horizontal="center"/>
      <protection/>
    </xf>
    <xf numFmtId="1" fontId="9" fillId="0" borderId="10" xfId="57" applyNumberFormat="1" applyFont="1" applyBorder="1" applyAlignment="1">
      <alignment horizontal="center"/>
      <protection/>
    </xf>
    <xf numFmtId="0" fontId="10" fillId="0" borderId="11" xfId="57" applyFont="1" applyBorder="1" applyAlignment="1">
      <alignment/>
      <protection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17" fillId="0" borderId="12" xfId="0" applyFont="1" applyBorder="1" applyAlignment="1">
      <alignment horizontal="center"/>
    </xf>
    <xf numFmtId="0" fontId="18" fillId="0" borderId="0" xfId="58" applyFont="1">
      <alignment/>
      <protection/>
    </xf>
    <xf numFmtId="0" fontId="17" fillId="0" borderId="12" xfId="0" applyFont="1" applyBorder="1" applyAlignment="1">
      <alignment/>
    </xf>
    <xf numFmtId="1" fontId="17" fillId="0" borderId="12" xfId="0" applyNumberFormat="1" applyFont="1" applyBorder="1" applyAlignment="1">
      <alignment/>
    </xf>
    <xf numFmtId="0" fontId="0" fillId="0" borderId="0" xfId="58" applyFont="1">
      <alignment/>
      <protection/>
    </xf>
    <xf numFmtId="1" fontId="3" fillId="0" borderId="12" xfId="0" applyNumberFormat="1" applyFont="1" applyBorder="1" applyAlignment="1">
      <alignment/>
    </xf>
    <xf numFmtId="0" fontId="4" fillId="0" borderId="0" xfId="58" applyFont="1">
      <alignment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wrapText="1" readingOrder="2"/>
    </xf>
    <xf numFmtId="3" fontId="21" fillId="0" borderId="16" xfId="0" applyNumberFormat="1" applyFont="1" applyBorder="1" applyAlignment="1">
      <alignment horizontal="center" wrapText="1" readingOrder="2"/>
    </xf>
    <xf numFmtId="3" fontId="20" fillId="0" borderId="1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" fontId="20" fillId="34" borderId="18" xfId="0" applyNumberFormat="1" applyFont="1" applyFill="1" applyBorder="1" applyAlignment="1">
      <alignment vertical="center"/>
    </xf>
    <xf numFmtId="0" fontId="8" fillId="0" borderId="20" xfId="57" applyFont="1" applyBorder="1" applyAlignment="1">
      <alignment horizont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readingOrder="2"/>
    </xf>
    <xf numFmtId="0" fontId="16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11" xfId="57" applyFont="1" applyBorder="1" applyAlignment="1">
      <alignment horizontal="center"/>
      <protection/>
    </xf>
    <xf numFmtId="0" fontId="8" fillId="0" borderId="24" xfId="57" applyFont="1" applyBorder="1" applyAlignment="1">
      <alignment horizontal="center" wrapText="1"/>
      <protection/>
    </xf>
    <xf numFmtId="0" fontId="8" fillId="0" borderId="25" xfId="57" applyFont="1" applyBorder="1" applyAlignment="1">
      <alignment horizontal="center" wrapText="1"/>
      <protection/>
    </xf>
    <xf numFmtId="0" fontId="8" fillId="0" borderId="26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 wrapText="1"/>
      <protection/>
    </xf>
    <xf numFmtId="0" fontId="8" fillId="0" borderId="13" xfId="57" applyFont="1" applyBorder="1" applyAlignment="1">
      <alignment horizontal="center" wrapText="1"/>
      <protection/>
    </xf>
    <xf numFmtId="0" fontId="11" fillId="0" borderId="11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 wrapText="1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2" fontId="20" fillId="34" borderId="18" xfId="0" applyNumberFormat="1" applyFont="1" applyFill="1" applyBorder="1" applyAlignment="1">
      <alignment horizontal="center" vertical="center" textRotation="180"/>
    </xf>
    <xf numFmtId="2" fontId="20" fillId="34" borderId="19" xfId="0" applyNumberFormat="1" applyFont="1" applyFill="1" applyBorder="1" applyAlignment="1">
      <alignment horizontal="center" vertical="center" textRotation="180"/>
    </xf>
    <xf numFmtId="2" fontId="20" fillId="34" borderId="18" xfId="0" applyNumberFormat="1" applyFont="1" applyFill="1" applyBorder="1" applyAlignment="1">
      <alignment horizontal="center" vertical="center"/>
    </xf>
    <xf numFmtId="2" fontId="20" fillId="34" borderId="19" xfId="0" applyNumberFormat="1" applyFont="1" applyFill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35" borderId="26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رزش توليدات طيور و ساير ماكيان شهرستاني سال 89" xfId="57"/>
    <cellStyle name="Normal_دا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6" sqref="J6"/>
    </sheetView>
  </sheetViews>
  <sheetFormatPr defaultColWidth="9.140625" defaultRowHeight="12.75"/>
  <cols>
    <col min="1" max="1" width="4.421875" style="2" customWidth="1"/>
    <col min="2" max="2" width="9.57421875" style="2" customWidth="1"/>
    <col min="3" max="3" width="8.57421875" style="2" bestFit="1" customWidth="1"/>
    <col min="4" max="4" width="11.57421875" style="2" bestFit="1" customWidth="1"/>
    <col min="5" max="5" width="8.57421875" style="2" bestFit="1" customWidth="1"/>
    <col min="6" max="6" width="10.57421875" style="2" bestFit="1" customWidth="1"/>
    <col min="7" max="7" width="8.57421875" style="2" bestFit="1" customWidth="1"/>
    <col min="8" max="8" width="8.7109375" style="2" bestFit="1" customWidth="1"/>
    <col min="9" max="9" width="9.8515625" style="2" customWidth="1"/>
    <col min="10" max="10" width="11.00390625" style="2" customWidth="1"/>
    <col min="11" max="16384" width="9.140625" style="2" customWidth="1"/>
  </cols>
  <sheetData>
    <row r="1" spans="1:10" s="29" customFormat="1" ht="26.25" thickBot="1">
      <c r="A1" s="58" t="s">
        <v>94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customHeight="1" thickBot="1">
      <c r="A2" s="60" t="s">
        <v>0</v>
      </c>
      <c r="B2" s="60" t="s">
        <v>73</v>
      </c>
      <c r="C2" s="60" t="s">
        <v>74</v>
      </c>
      <c r="D2" s="60"/>
      <c r="E2" s="60" t="s">
        <v>75</v>
      </c>
      <c r="F2" s="60"/>
      <c r="G2" s="60" t="s">
        <v>76</v>
      </c>
      <c r="H2" s="60"/>
      <c r="I2" s="61" t="s">
        <v>77</v>
      </c>
      <c r="J2" s="62"/>
    </row>
    <row r="3" spans="1:10" ht="30.75" customHeight="1" thickBot="1">
      <c r="A3" s="60"/>
      <c r="B3" s="60"/>
      <c r="C3" s="25" t="s">
        <v>56</v>
      </c>
      <c r="D3" s="25" t="s">
        <v>62</v>
      </c>
      <c r="E3" s="25" t="s">
        <v>56</v>
      </c>
      <c r="F3" s="25" t="s">
        <v>62</v>
      </c>
      <c r="G3" s="25" t="s">
        <v>56</v>
      </c>
      <c r="H3" s="25" t="s">
        <v>62</v>
      </c>
      <c r="I3" s="26" t="s">
        <v>78</v>
      </c>
      <c r="J3" s="25" t="s">
        <v>62</v>
      </c>
    </row>
    <row r="4" spans="1:10" ht="25.5" customHeight="1" thickBot="1">
      <c r="A4" s="27">
        <v>1</v>
      </c>
      <c r="B4" s="27" t="s">
        <v>79</v>
      </c>
      <c r="C4" s="27">
        <v>7675.5</v>
      </c>
      <c r="D4" s="27">
        <f>C4*4700</f>
        <v>36074850</v>
      </c>
      <c r="E4" s="27">
        <v>19344.84</v>
      </c>
      <c r="F4" s="27">
        <f>E4*4200</f>
        <v>81248328</v>
      </c>
      <c r="G4" s="27">
        <v>778.75</v>
      </c>
      <c r="H4" s="27">
        <f>G4*3700</f>
        <v>2881375</v>
      </c>
      <c r="I4" s="27">
        <f>G4+E4+C4</f>
        <v>27799.09</v>
      </c>
      <c r="J4" s="27">
        <f>H4+F4+D4</f>
        <v>120204553</v>
      </c>
    </row>
    <row r="5" spans="1:10" ht="25.5" customHeight="1" thickBot="1">
      <c r="A5" s="27">
        <v>2</v>
      </c>
      <c r="B5" s="27" t="s">
        <v>3</v>
      </c>
      <c r="C5" s="27">
        <v>2754.15</v>
      </c>
      <c r="D5" s="27">
        <f aca="true" t="shared" si="0" ref="D5:D26">C5*4700</f>
        <v>12944505</v>
      </c>
      <c r="E5" s="27">
        <v>6019.14</v>
      </c>
      <c r="F5" s="27">
        <f aca="true" t="shared" si="1" ref="F5:F26">E5*4200</f>
        <v>25280388</v>
      </c>
      <c r="G5" s="27">
        <v>560.7</v>
      </c>
      <c r="H5" s="27">
        <f aca="true" t="shared" si="2" ref="H5:H26">G5*3700</f>
        <v>2074590.0000000002</v>
      </c>
      <c r="I5" s="27">
        <f aca="true" t="shared" si="3" ref="I5:J26">G5+E5+C5</f>
        <v>9333.99</v>
      </c>
      <c r="J5" s="27">
        <f t="shared" si="3"/>
        <v>40299483</v>
      </c>
    </row>
    <row r="6" spans="1:10" ht="25.5" customHeight="1" thickBot="1">
      <c r="A6" s="27">
        <v>3</v>
      </c>
      <c r="B6" s="27" t="s">
        <v>4</v>
      </c>
      <c r="C6" s="27">
        <v>98649.74</v>
      </c>
      <c r="D6" s="27">
        <f t="shared" si="0"/>
        <v>463653778</v>
      </c>
      <c r="E6" s="27">
        <v>84421.47</v>
      </c>
      <c r="F6" s="27">
        <f t="shared" si="1"/>
        <v>354570174</v>
      </c>
      <c r="G6" s="27">
        <v>1869</v>
      </c>
      <c r="H6" s="27">
        <f t="shared" si="2"/>
        <v>6915300</v>
      </c>
      <c r="I6" s="27">
        <f t="shared" si="3"/>
        <v>184940.21000000002</v>
      </c>
      <c r="J6" s="27">
        <f t="shared" si="3"/>
        <v>825139252</v>
      </c>
    </row>
    <row r="7" spans="1:10" ht="25.5" customHeight="1" thickBot="1">
      <c r="A7" s="27">
        <v>4</v>
      </c>
      <c r="B7" s="27" t="s">
        <v>5</v>
      </c>
      <c r="C7" s="27">
        <v>30717.05</v>
      </c>
      <c r="D7" s="27">
        <f t="shared" si="0"/>
        <v>144370135</v>
      </c>
      <c r="E7" s="27">
        <v>13056.09</v>
      </c>
      <c r="F7" s="27">
        <f t="shared" si="1"/>
        <v>54835578</v>
      </c>
      <c r="G7" s="27">
        <v>0</v>
      </c>
      <c r="H7" s="27">
        <f t="shared" si="2"/>
        <v>0</v>
      </c>
      <c r="I7" s="27">
        <f t="shared" si="3"/>
        <v>43773.14</v>
      </c>
      <c r="J7" s="27">
        <f t="shared" si="3"/>
        <v>199205713</v>
      </c>
    </row>
    <row r="8" spans="1:10" ht="25.5" customHeight="1" thickBot="1">
      <c r="A8" s="27">
        <v>5</v>
      </c>
      <c r="B8" s="27" t="s">
        <v>80</v>
      </c>
      <c r="C8" s="27">
        <v>10941.35</v>
      </c>
      <c r="D8" s="27">
        <f t="shared" si="0"/>
        <v>51424345</v>
      </c>
      <c r="E8" s="27">
        <v>10603.8</v>
      </c>
      <c r="F8" s="27">
        <f t="shared" si="1"/>
        <v>44535960</v>
      </c>
      <c r="G8" s="27">
        <v>0</v>
      </c>
      <c r="H8" s="27">
        <f t="shared" si="2"/>
        <v>0</v>
      </c>
      <c r="I8" s="27">
        <f t="shared" si="3"/>
        <v>21545.15</v>
      </c>
      <c r="J8" s="27">
        <f t="shared" si="3"/>
        <v>95960305</v>
      </c>
    </row>
    <row r="9" spans="1:10" ht="25.5" customHeight="1" thickBot="1">
      <c r="A9" s="27">
        <v>6</v>
      </c>
      <c r="B9" s="27" t="s">
        <v>33</v>
      </c>
      <c r="C9" s="27">
        <v>2570.54</v>
      </c>
      <c r="D9" s="27">
        <f t="shared" si="0"/>
        <v>12081538</v>
      </c>
      <c r="E9" s="27">
        <v>12245.97</v>
      </c>
      <c r="F9" s="27">
        <f t="shared" si="1"/>
        <v>51433074</v>
      </c>
      <c r="G9" s="27">
        <v>903.35</v>
      </c>
      <c r="H9" s="27">
        <f t="shared" si="2"/>
        <v>3342395</v>
      </c>
      <c r="I9" s="27">
        <f t="shared" si="3"/>
        <v>15719.86</v>
      </c>
      <c r="J9" s="27">
        <f t="shared" si="3"/>
        <v>66857007</v>
      </c>
    </row>
    <row r="10" spans="1:10" ht="25.5" customHeight="1" thickBot="1">
      <c r="A10" s="27">
        <v>7</v>
      </c>
      <c r="B10" s="27" t="s">
        <v>7</v>
      </c>
      <c r="C10" s="27">
        <v>9511.6</v>
      </c>
      <c r="D10" s="27">
        <f t="shared" si="0"/>
        <v>44704520</v>
      </c>
      <c r="E10" s="27">
        <v>25147.776</v>
      </c>
      <c r="F10" s="27">
        <f t="shared" si="1"/>
        <v>105620659.2</v>
      </c>
      <c r="G10" s="27">
        <v>0</v>
      </c>
      <c r="H10" s="27">
        <f t="shared" si="2"/>
        <v>0</v>
      </c>
      <c r="I10" s="27">
        <f t="shared" si="3"/>
        <v>34659.376000000004</v>
      </c>
      <c r="J10" s="27">
        <f t="shared" si="3"/>
        <v>150325179.2</v>
      </c>
    </row>
    <row r="11" spans="1:10" ht="25.5" customHeight="1" thickBot="1">
      <c r="A11" s="27">
        <v>8</v>
      </c>
      <c r="B11" s="27" t="s">
        <v>81</v>
      </c>
      <c r="C11" s="27">
        <v>3416.35</v>
      </c>
      <c r="D11" s="27">
        <f t="shared" si="0"/>
        <v>16056845</v>
      </c>
      <c r="E11" s="27">
        <v>6449.225999999999</v>
      </c>
      <c r="F11" s="27">
        <f t="shared" si="1"/>
        <v>27086749.199999996</v>
      </c>
      <c r="G11" s="27">
        <v>251.069</v>
      </c>
      <c r="H11" s="27">
        <f t="shared" si="2"/>
        <v>928955.2999999999</v>
      </c>
      <c r="I11" s="27">
        <f t="shared" si="3"/>
        <v>10116.644999999999</v>
      </c>
      <c r="J11" s="27">
        <f t="shared" si="3"/>
        <v>44072549.5</v>
      </c>
    </row>
    <row r="12" spans="1:10" ht="25.5" customHeight="1" thickBot="1">
      <c r="A12" s="27">
        <v>9</v>
      </c>
      <c r="B12" s="27" t="s">
        <v>82</v>
      </c>
      <c r="C12" s="27">
        <v>0</v>
      </c>
      <c r="D12" s="27">
        <f t="shared" si="0"/>
        <v>0</v>
      </c>
      <c r="E12" s="27">
        <v>278.64</v>
      </c>
      <c r="F12" s="27">
        <f t="shared" si="1"/>
        <v>1170288</v>
      </c>
      <c r="G12" s="27">
        <v>0</v>
      </c>
      <c r="H12" s="27">
        <f t="shared" si="2"/>
        <v>0</v>
      </c>
      <c r="I12" s="27">
        <f t="shared" si="3"/>
        <v>278.64</v>
      </c>
      <c r="J12" s="27">
        <f t="shared" si="3"/>
        <v>1170288</v>
      </c>
    </row>
    <row r="13" spans="1:10" ht="25.5" customHeight="1" thickBot="1">
      <c r="A13" s="27">
        <v>10</v>
      </c>
      <c r="B13" s="27" t="s">
        <v>9</v>
      </c>
      <c r="C13" s="27">
        <v>3130.4</v>
      </c>
      <c r="D13" s="27">
        <f t="shared" si="0"/>
        <v>14712880</v>
      </c>
      <c r="E13" s="27">
        <v>7996.71</v>
      </c>
      <c r="F13" s="27">
        <f t="shared" si="1"/>
        <v>33586182</v>
      </c>
      <c r="G13" s="27">
        <v>0</v>
      </c>
      <c r="H13" s="27">
        <f t="shared" si="2"/>
        <v>0</v>
      </c>
      <c r="I13" s="27">
        <f t="shared" si="3"/>
        <v>11127.11</v>
      </c>
      <c r="J13" s="27">
        <f t="shared" si="3"/>
        <v>48299062</v>
      </c>
    </row>
    <row r="14" spans="1:10" ht="25.5" customHeight="1" thickBot="1">
      <c r="A14" s="27">
        <v>11</v>
      </c>
      <c r="B14" s="27" t="s">
        <v>10</v>
      </c>
      <c r="C14" s="27">
        <v>2829.4</v>
      </c>
      <c r="D14" s="27">
        <f t="shared" si="0"/>
        <v>13298180</v>
      </c>
      <c r="E14" s="27">
        <v>7598.616</v>
      </c>
      <c r="F14" s="27">
        <f t="shared" si="1"/>
        <v>31914187.2</v>
      </c>
      <c r="G14" s="27">
        <v>380.03</v>
      </c>
      <c r="H14" s="27">
        <f t="shared" si="2"/>
        <v>1406111</v>
      </c>
      <c r="I14" s="27">
        <f t="shared" si="3"/>
        <v>10808.046</v>
      </c>
      <c r="J14" s="27">
        <f t="shared" si="3"/>
        <v>46618478.2</v>
      </c>
    </row>
    <row r="15" spans="1:10" ht="25.5" customHeight="1" thickBot="1">
      <c r="A15" s="27">
        <v>12</v>
      </c>
      <c r="B15" s="27" t="s">
        <v>83</v>
      </c>
      <c r="C15" s="27">
        <v>30717.05</v>
      </c>
      <c r="D15" s="27">
        <f t="shared" si="0"/>
        <v>144370135</v>
      </c>
      <c r="E15" s="27">
        <v>3457.9739999999997</v>
      </c>
      <c r="F15" s="27">
        <f t="shared" si="1"/>
        <v>14523490.799999999</v>
      </c>
      <c r="G15" s="27">
        <v>76.006</v>
      </c>
      <c r="H15" s="27">
        <f t="shared" si="2"/>
        <v>281222.2</v>
      </c>
      <c r="I15" s="27">
        <f t="shared" si="3"/>
        <v>34251.03</v>
      </c>
      <c r="J15" s="27">
        <f t="shared" si="3"/>
        <v>159174848</v>
      </c>
    </row>
    <row r="16" spans="1:10" ht="25.5" customHeight="1" thickBot="1">
      <c r="A16" s="27">
        <v>13</v>
      </c>
      <c r="B16" s="27" t="s">
        <v>84</v>
      </c>
      <c r="C16" s="27">
        <v>30918.72</v>
      </c>
      <c r="D16" s="27">
        <f t="shared" si="0"/>
        <v>145317984</v>
      </c>
      <c r="E16" s="27">
        <v>18534.204</v>
      </c>
      <c r="F16" s="27">
        <f t="shared" si="1"/>
        <v>77843656.80000001</v>
      </c>
      <c r="G16" s="27">
        <v>0</v>
      </c>
      <c r="H16" s="27">
        <f t="shared" si="2"/>
        <v>0</v>
      </c>
      <c r="I16" s="27">
        <f t="shared" si="3"/>
        <v>49452.924</v>
      </c>
      <c r="J16" s="27">
        <f t="shared" si="3"/>
        <v>223161640.8</v>
      </c>
    </row>
    <row r="17" spans="1:10" ht="25.5" customHeight="1" thickBot="1">
      <c r="A17" s="27">
        <v>14</v>
      </c>
      <c r="B17" s="27" t="s">
        <v>32</v>
      </c>
      <c r="C17" s="27">
        <v>6290.9</v>
      </c>
      <c r="D17" s="27">
        <f t="shared" si="0"/>
        <v>29567230</v>
      </c>
      <c r="E17" s="27">
        <v>26423.328</v>
      </c>
      <c r="F17" s="27">
        <f t="shared" si="1"/>
        <v>110977977.60000001</v>
      </c>
      <c r="G17" s="27">
        <v>1485.232</v>
      </c>
      <c r="H17" s="27">
        <f t="shared" si="2"/>
        <v>5495358.399999999</v>
      </c>
      <c r="I17" s="27">
        <f t="shared" si="3"/>
        <v>34199.46</v>
      </c>
      <c r="J17" s="27">
        <f t="shared" si="3"/>
        <v>146040566</v>
      </c>
    </row>
    <row r="18" spans="1:10" ht="25.5" customHeight="1" thickBot="1">
      <c r="A18" s="27">
        <v>15</v>
      </c>
      <c r="B18" s="27" t="s">
        <v>13</v>
      </c>
      <c r="C18" s="27">
        <v>1294.3</v>
      </c>
      <c r="D18" s="27">
        <f t="shared" si="0"/>
        <v>6083210</v>
      </c>
      <c r="E18" s="27">
        <v>11185.59</v>
      </c>
      <c r="F18" s="27">
        <f t="shared" si="1"/>
        <v>46979478</v>
      </c>
      <c r="G18" s="27">
        <v>848.526</v>
      </c>
      <c r="H18" s="27">
        <f t="shared" si="2"/>
        <v>3139546.1999999997</v>
      </c>
      <c r="I18" s="27">
        <f t="shared" si="3"/>
        <v>13328.416</v>
      </c>
      <c r="J18" s="27">
        <f t="shared" si="3"/>
        <v>56202234.2</v>
      </c>
    </row>
    <row r="19" spans="1:10" ht="25.5" customHeight="1" thickBot="1">
      <c r="A19" s="27">
        <v>16</v>
      </c>
      <c r="B19" s="27" t="s">
        <v>41</v>
      </c>
      <c r="C19" s="27">
        <v>14475.09</v>
      </c>
      <c r="D19" s="27">
        <f t="shared" si="0"/>
        <v>68032923</v>
      </c>
      <c r="E19" s="27">
        <v>37170.576</v>
      </c>
      <c r="F19" s="27">
        <f t="shared" si="1"/>
        <v>156116419.20000002</v>
      </c>
      <c r="G19" s="27">
        <v>467.25</v>
      </c>
      <c r="H19" s="27">
        <f t="shared" si="2"/>
        <v>1728825</v>
      </c>
      <c r="I19" s="27">
        <f t="shared" si="3"/>
        <v>52112.916</v>
      </c>
      <c r="J19" s="27">
        <f t="shared" si="3"/>
        <v>225878167.20000002</v>
      </c>
    </row>
    <row r="20" spans="1:10" ht="25.5" customHeight="1" thickBot="1">
      <c r="A20" s="27">
        <v>17</v>
      </c>
      <c r="B20" s="27" t="s">
        <v>14</v>
      </c>
      <c r="C20" s="27">
        <v>5192.25</v>
      </c>
      <c r="D20" s="27">
        <f t="shared" si="0"/>
        <v>24403575</v>
      </c>
      <c r="E20" s="27">
        <v>24871.2</v>
      </c>
      <c r="F20" s="27">
        <f t="shared" si="1"/>
        <v>104459040</v>
      </c>
      <c r="G20" s="27">
        <v>679.07</v>
      </c>
      <c r="H20" s="27">
        <f t="shared" si="2"/>
        <v>2512559</v>
      </c>
      <c r="I20" s="27">
        <f t="shared" si="3"/>
        <v>30742.52</v>
      </c>
      <c r="J20" s="27">
        <f t="shared" si="3"/>
        <v>131375174</v>
      </c>
    </row>
    <row r="21" spans="1:10" ht="25.5" customHeight="1" thickBot="1">
      <c r="A21" s="27">
        <v>18</v>
      </c>
      <c r="B21" s="27" t="s">
        <v>15</v>
      </c>
      <c r="C21" s="27">
        <v>10113.6</v>
      </c>
      <c r="D21" s="27">
        <f t="shared" si="0"/>
        <v>47533920</v>
      </c>
      <c r="E21" s="27">
        <v>49580.117999999995</v>
      </c>
      <c r="F21" s="27">
        <f t="shared" si="1"/>
        <v>208236495.59999996</v>
      </c>
      <c r="G21" s="27">
        <v>337.9775</v>
      </c>
      <c r="H21" s="27">
        <f t="shared" si="2"/>
        <v>1250516.75</v>
      </c>
      <c r="I21" s="27">
        <f t="shared" si="3"/>
        <v>60031.695499999994</v>
      </c>
      <c r="J21" s="27">
        <f t="shared" si="3"/>
        <v>257020932.34999996</v>
      </c>
    </row>
    <row r="22" spans="1:10" ht="25.5" customHeight="1" thickBot="1">
      <c r="A22" s="27">
        <v>19</v>
      </c>
      <c r="B22" s="27" t="s">
        <v>16</v>
      </c>
      <c r="C22" s="27">
        <v>10405.57</v>
      </c>
      <c r="D22" s="27">
        <f t="shared" si="0"/>
        <v>48906179</v>
      </c>
      <c r="E22" s="27">
        <v>17970.216</v>
      </c>
      <c r="F22" s="27">
        <f t="shared" si="1"/>
        <v>75474907.2</v>
      </c>
      <c r="G22" s="27">
        <v>277.235</v>
      </c>
      <c r="H22" s="27">
        <f t="shared" si="2"/>
        <v>1025769.5</v>
      </c>
      <c r="I22" s="27">
        <f t="shared" si="3"/>
        <v>28653.021</v>
      </c>
      <c r="J22" s="27">
        <f t="shared" si="3"/>
        <v>125406855.7</v>
      </c>
    </row>
    <row r="23" spans="1:10" ht="25.5" customHeight="1" thickBot="1">
      <c r="A23" s="27">
        <v>20</v>
      </c>
      <c r="B23" s="27" t="s">
        <v>42</v>
      </c>
      <c r="C23" s="27">
        <v>26367.6</v>
      </c>
      <c r="D23" s="27">
        <f t="shared" si="0"/>
        <v>123927720</v>
      </c>
      <c r="E23" s="27">
        <v>19999.128</v>
      </c>
      <c r="F23" s="27">
        <f t="shared" si="1"/>
        <v>83996337.60000001</v>
      </c>
      <c r="G23" s="27">
        <v>0</v>
      </c>
      <c r="H23" s="27">
        <f t="shared" si="2"/>
        <v>0</v>
      </c>
      <c r="I23" s="27">
        <f t="shared" si="3"/>
        <v>46366.728</v>
      </c>
      <c r="J23" s="27">
        <f t="shared" si="3"/>
        <v>207924057.60000002</v>
      </c>
    </row>
    <row r="24" spans="1:10" ht="25.5" customHeight="1" thickBot="1">
      <c r="A24" s="27">
        <v>21</v>
      </c>
      <c r="B24" s="27" t="s">
        <v>30</v>
      </c>
      <c r="C24" s="27">
        <v>1535.1</v>
      </c>
      <c r="D24" s="27">
        <f t="shared" si="0"/>
        <v>7214970</v>
      </c>
      <c r="E24" s="27">
        <v>802.38</v>
      </c>
      <c r="F24" s="27">
        <f t="shared" si="1"/>
        <v>3369996</v>
      </c>
      <c r="G24" s="27">
        <v>0</v>
      </c>
      <c r="H24" s="27">
        <f t="shared" si="2"/>
        <v>0</v>
      </c>
      <c r="I24" s="27">
        <f t="shared" si="3"/>
        <v>2337.48</v>
      </c>
      <c r="J24" s="27">
        <f t="shared" si="3"/>
        <v>10584966</v>
      </c>
    </row>
    <row r="25" spans="1:10" ht="25.5" customHeight="1" thickBot="1">
      <c r="A25" s="27">
        <v>22</v>
      </c>
      <c r="B25" s="27" t="s">
        <v>31</v>
      </c>
      <c r="C25" s="27">
        <v>29744.82</v>
      </c>
      <c r="D25" s="27">
        <f t="shared" si="0"/>
        <v>139800654</v>
      </c>
      <c r="E25" s="27">
        <v>27690.366</v>
      </c>
      <c r="F25" s="27">
        <f t="shared" si="1"/>
        <v>116299537.2</v>
      </c>
      <c r="G25" s="27">
        <v>863.478</v>
      </c>
      <c r="H25" s="27">
        <f t="shared" si="2"/>
        <v>3194868.5999999996</v>
      </c>
      <c r="I25" s="27">
        <f t="shared" si="3"/>
        <v>58298.664000000004</v>
      </c>
      <c r="J25" s="27">
        <f t="shared" si="3"/>
        <v>259295059.8</v>
      </c>
    </row>
    <row r="26" spans="1:10" ht="25.5" customHeight="1" thickBot="1">
      <c r="A26" s="27">
        <v>23</v>
      </c>
      <c r="B26" s="27" t="s">
        <v>19</v>
      </c>
      <c r="C26" s="27">
        <v>7073.5</v>
      </c>
      <c r="D26" s="27">
        <f t="shared" si="0"/>
        <v>33245450</v>
      </c>
      <c r="E26" s="27">
        <v>21678.708</v>
      </c>
      <c r="F26" s="27">
        <f t="shared" si="1"/>
        <v>91050573.6</v>
      </c>
      <c r="G26" s="27">
        <v>197.49099999999999</v>
      </c>
      <c r="H26" s="27">
        <f t="shared" si="2"/>
        <v>730716.7</v>
      </c>
      <c r="I26" s="27">
        <f t="shared" si="3"/>
        <v>28949.699</v>
      </c>
      <c r="J26" s="27">
        <f t="shared" si="3"/>
        <v>125026740.3</v>
      </c>
    </row>
    <row r="27" spans="1:10" ht="35.25" customHeight="1" thickBot="1">
      <c r="A27" s="27" t="s">
        <v>85</v>
      </c>
      <c r="B27" s="27"/>
      <c r="C27" s="27">
        <v>346324.58</v>
      </c>
      <c r="D27" s="27">
        <f>SUM(D4:D26)</f>
        <v>1627725526</v>
      </c>
      <c r="E27" s="27">
        <v>452526.06600000005</v>
      </c>
      <c r="F27" s="27">
        <f>SUM(F4:F26)</f>
        <v>1900609477.1999998</v>
      </c>
      <c r="G27" s="27">
        <v>9975.1645</v>
      </c>
      <c r="H27" s="27">
        <f>SUM(H4:H26)</f>
        <v>36908108.65</v>
      </c>
      <c r="I27" s="27">
        <f>SUM(I4:I26)</f>
        <v>808825.8105</v>
      </c>
      <c r="J27" s="27">
        <f>SUM(J4:J26)</f>
        <v>3565243111.8499994</v>
      </c>
    </row>
  </sheetData>
  <sheetProtection/>
  <mergeCells count="7">
    <mergeCell ref="A1:J1"/>
    <mergeCell ref="G2:H2"/>
    <mergeCell ref="I2:J2"/>
    <mergeCell ref="A2:A3"/>
    <mergeCell ref="E2:F2"/>
    <mergeCell ref="C2:D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E1">
      <selection activeCell="K5" sqref="K5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7" width="10.00390625" style="3" customWidth="1"/>
    <col min="8" max="8" width="9.140625" style="3" bestFit="1" customWidth="1"/>
    <col min="9" max="9" width="10.00390625" style="3" bestFit="1" customWidth="1"/>
    <col min="10" max="10" width="10.00390625" style="3" customWidth="1"/>
    <col min="11" max="11" width="23.57421875" style="3" customWidth="1"/>
    <col min="12" max="13" width="9.00390625" style="3" customWidth="1"/>
    <col min="14" max="14" width="9.140625" style="3" customWidth="1"/>
    <col min="15" max="15" width="11.8515625" style="3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0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24"/>
      <c r="M1" s="24"/>
      <c r="N1" s="24"/>
      <c r="O1" s="24"/>
      <c r="P1" s="24"/>
      <c r="Q1" s="24"/>
    </row>
    <row r="2" spans="1:11" s="18" customFormat="1" ht="24" customHeight="1">
      <c r="A2" s="66" t="s">
        <v>20</v>
      </c>
      <c r="B2" s="64" t="s">
        <v>118</v>
      </c>
      <c r="C2" s="65"/>
      <c r="D2" s="64" t="s">
        <v>63</v>
      </c>
      <c r="E2" s="65"/>
      <c r="F2" s="64" t="s">
        <v>65</v>
      </c>
      <c r="G2" s="65"/>
      <c r="H2" s="64" t="s">
        <v>117</v>
      </c>
      <c r="I2" s="65"/>
      <c r="J2" s="53" t="s">
        <v>116</v>
      </c>
      <c r="K2" s="68" t="s">
        <v>71</v>
      </c>
    </row>
    <row r="3" spans="1:11" s="20" customFormat="1" ht="25.5" customHeight="1">
      <c r="A3" s="67"/>
      <c r="B3" s="19" t="s">
        <v>56</v>
      </c>
      <c r="C3" s="19" t="s">
        <v>61</v>
      </c>
      <c r="D3" s="19" t="s">
        <v>56</v>
      </c>
      <c r="E3" s="19" t="s">
        <v>62</v>
      </c>
      <c r="F3" s="19" t="s">
        <v>56</v>
      </c>
      <c r="G3" s="19" t="s">
        <v>62</v>
      </c>
      <c r="H3" s="19" t="s">
        <v>56</v>
      </c>
      <c r="I3" s="19" t="s">
        <v>62</v>
      </c>
      <c r="J3" s="37"/>
      <c r="K3" s="69"/>
    </row>
    <row r="4" spans="1:11" s="20" customFormat="1" ht="35.25" customHeight="1">
      <c r="A4" s="21" t="s">
        <v>23</v>
      </c>
      <c r="B4" s="22">
        <v>40000</v>
      </c>
      <c r="C4" s="22">
        <f aca="true" t="shared" si="0" ref="C4:C26">B4*5.5</f>
        <v>220000</v>
      </c>
      <c r="D4" s="22">
        <v>203</v>
      </c>
      <c r="E4" s="22">
        <f aca="true" t="shared" si="1" ref="E4:E26">D4*30000</f>
        <v>6090000</v>
      </c>
      <c r="F4" s="22">
        <v>3514.3813614525243</v>
      </c>
      <c r="G4" s="22">
        <v>41947655.93029733</v>
      </c>
      <c r="H4" s="22">
        <v>0</v>
      </c>
      <c r="I4" s="22">
        <f aca="true" t="shared" si="2" ref="I4:I26">H4*8.253</f>
        <v>0</v>
      </c>
      <c r="J4" s="22">
        <f>F4+D4</f>
        <v>3717.3813614525243</v>
      </c>
      <c r="K4" s="22">
        <f aca="true" t="shared" si="3" ref="K4:K26">I4+G4+E4+C4</f>
        <v>48257655.93029733</v>
      </c>
    </row>
    <row r="5" spans="1:11" s="20" customFormat="1" ht="35.25" customHeight="1">
      <c r="A5" s="21" t="s">
        <v>21</v>
      </c>
      <c r="B5" s="22">
        <v>5000</v>
      </c>
      <c r="C5" s="22">
        <f t="shared" si="0"/>
        <v>27500</v>
      </c>
      <c r="D5" s="22">
        <v>25</v>
      </c>
      <c r="E5" s="22">
        <f t="shared" si="1"/>
        <v>750000</v>
      </c>
      <c r="F5" s="22">
        <v>4479.59305332955</v>
      </c>
      <c r="G5" s="22">
        <v>53468422.6845415</v>
      </c>
      <c r="H5" s="22">
        <v>0</v>
      </c>
      <c r="I5" s="22">
        <f t="shared" si="2"/>
        <v>0</v>
      </c>
      <c r="J5" s="22">
        <f aca="true" t="shared" si="4" ref="J5:J27">F5+D5</f>
        <v>4504.59305332955</v>
      </c>
      <c r="K5" s="22">
        <f t="shared" si="3"/>
        <v>54245922.6845415</v>
      </c>
    </row>
    <row r="6" spans="1:11" s="20" customFormat="1" ht="35.25" customHeight="1">
      <c r="A6" s="21" t="s">
        <v>22</v>
      </c>
      <c r="B6" s="22">
        <v>130000</v>
      </c>
      <c r="C6" s="22">
        <f t="shared" si="0"/>
        <v>715000</v>
      </c>
      <c r="D6" s="22">
        <v>2338</v>
      </c>
      <c r="E6" s="22">
        <f t="shared" si="1"/>
        <v>70140000</v>
      </c>
      <c r="F6" s="22">
        <v>10244.302131853106</v>
      </c>
      <c r="G6" s="22">
        <v>122275990.24579868</v>
      </c>
      <c r="H6" s="22">
        <v>6600000</v>
      </c>
      <c r="I6" s="22">
        <f t="shared" si="2"/>
        <v>54469800</v>
      </c>
      <c r="J6" s="22">
        <f t="shared" si="4"/>
        <v>12582.302131853106</v>
      </c>
      <c r="K6" s="22">
        <f t="shared" si="3"/>
        <v>247600790.24579868</v>
      </c>
    </row>
    <row r="7" spans="1:11" s="20" customFormat="1" ht="35.25" customHeight="1">
      <c r="A7" s="21" t="s">
        <v>5</v>
      </c>
      <c r="B7" s="22">
        <v>20000</v>
      </c>
      <c r="C7" s="22">
        <f t="shared" si="0"/>
        <v>110000</v>
      </c>
      <c r="D7" s="22">
        <v>731</v>
      </c>
      <c r="E7" s="22">
        <f t="shared" si="1"/>
        <v>21930000</v>
      </c>
      <c r="F7" s="22">
        <v>597.6839050089327</v>
      </c>
      <c r="G7" s="22">
        <v>7133955.090186621</v>
      </c>
      <c r="H7" s="22">
        <v>0</v>
      </c>
      <c r="I7" s="22">
        <f t="shared" si="2"/>
        <v>0</v>
      </c>
      <c r="J7" s="22">
        <f t="shared" si="4"/>
        <v>1328.6839050089327</v>
      </c>
      <c r="K7" s="22">
        <f t="shared" si="3"/>
        <v>29173955.090186622</v>
      </c>
    </row>
    <row r="8" spans="1:11" s="20" customFormat="1" ht="35.25" customHeight="1">
      <c r="A8" s="21" t="s">
        <v>25</v>
      </c>
      <c r="B8" s="22">
        <v>5000</v>
      </c>
      <c r="C8" s="22">
        <f t="shared" si="0"/>
        <v>27500</v>
      </c>
      <c r="D8" s="22">
        <v>91</v>
      </c>
      <c r="E8" s="22">
        <f t="shared" si="1"/>
        <v>2730000</v>
      </c>
      <c r="F8" s="22">
        <v>7650.353984114339</v>
      </c>
      <c r="G8" s="22">
        <v>91314625.15438876</v>
      </c>
      <c r="H8" s="22">
        <v>0</v>
      </c>
      <c r="I8" s="22">
        <f t="shared" si="2"/>
        <v>0</v>
      </c>
      <c r="J8" s="22">
        <f t="shared" si="4"/>
        <v>7741.353984114339</v>
      </c>
      <c r="K8" s="22">
        <f t="shared" si="3"/>
        <v>94072125.15438876</v>
      </c>
    </row>
    <row r="9" spans="1:11" s="20" customFormat="1" ht="35.25" customHeight="1">
      <c r="A9" s="21" t="s">
        <v>33</v>
      </c>
      <c r="B9" s="22">
        <v>5400</v>
      </c>
      <c r="C9" s="22">
        <f t="shared" si="0"/>
        <v>29700</v>
      </c>
      <c r="D9" s="22">
        <v>91</v>
      </c>
      <c r="E9" s="22">
        <f t="shared" si="1"/>
        <v>2730000</v>
      </c>
      <c r="F9" s="22">
        <v>0</v>
      </c>
      <c r="G9" s="22">
        <v>0</v>
      </c>
      <c r="H9" s="22">
        <v>2200000</v>
      </c>
      <c r="I9" s="22">
        <f t="shared" si="2"/>
        <v>18156600</v>
      </c>
      <c r="J9" s="22">
        <f t="shared" si="4"/>
        <v>91</v>
      </c>
      <c r="K9" s="22">
        <f t="shared" si="3"/>
        <v>20916300</v>
      </c>
    </row>
    <row r="10" spans="1:11" s="20" customFormat="1" ht="35.25" customHeight="1">
      <c r="A10" s="21" t="s">
        <v>7</v>
      </c>
      <c r="B10" s="22">
        <v>130000</v>
      </c>
      <c r="C10" s="22">
        <f t="shared" si="0"/>
        <v>715000</v>
      </c>
      <c r="D10" s="22">
        <v>2338</v>
      </c>
      <c r="E10" s="22">
        <f t="shared" si="1"/>
        <v>70140000</v>
      </c>
      <c r="F10" s="22">
        <v>1553.978153023225</v>
      </c>
      <c r="G10" s="22">
        <v>18548283.234485216</v>
      </c>
      <c r="H10" s="22">
        <v>0</v>
      </c>
      <c r="I10" s="22">
        <f t="shared" si="2"/>
        <v>0</v>
      </c>
      <c r="J10" s="22">
        <f t="shared" si="4"/>
        <v>3891.978153023225</v>
      </c>
      <c r="K10" s="22">
        <f t="shared" si="3"/>
        <v>89403283.23448521</v>
      </c>
    </row>
    <row r="11" spans="1:11" s="20" customFormat="1" ht="35.25" customHeight="1">
      <c r="A11" s="21" t="s">
        <v>8</v>
      </c>
      <c r="B11" s="22">
        <v>10000</v>
      </c>
      <c r="C11" s="22">
        <f t="shared" si="0"/>
        <v>55000</v>
      </c>
      <c r="D11" s="22">
        <v>183</v>
      </c>
      <c r="E11" s="22">
        <f t="shared" si="1"/>
        <v>5490000</v>
      </c>
      <c r="F11" s="22">
        <v>657.4522955098258</v>
      </c>
      <c r="G11" s="22">
        <v>7847350.599205281</v>
      </c>
      <c r="H11" s="22">
        <v>0</v>
      </c>
      <c r="I11" s="22">
        <f t="shared" si="2"/>
        <v>0</v>
      </c>
      <c r="J11" s="22">
        <f t="shared" si="4"/>
        <v>840.4522955098258</v>
      </c>
      <c r="K11" s="22">
        <f t="shared" si="3"/>
        <v>13392350.599205282</v>
      </c>
    </row>
    <row r="12" spans="1:11" s="20" customFormat="1" ht="35.25" customHeight="1">
      <c r="A12" s="21" t="s">
        <v>38</v>
      </c>
      <c r="B12" s="22">
        <v>5000</v>
      </c>
      <c r="C12" s="22">
        <f t="shared" si="0"/>
        <v>27500</v>
      </c>
      <c r="D12" s="22">
        <v>91</v>
      </c>
      <c r="E12" s="22">
        <f t="shared" si="1"/>
        <v>2730000</v>
      </c>
      <c r="F12" s="22">
        <v>0</v>
      </c>
      <c r="G12" s="22">
        <v>0</v>
      </c>
      <c r="H12" s="22">
        <v>0</v>
      </c>
      <c r="I12" s="22">
        <f t="shared" si="2"/>
        <v>0</v>
      </c>
      <c r="J12" s="22">
        <f t="shared" si="4"/>
        <v>91</v>
      </c>
      <c r="K12" s="22">
        <f t="shared" si="3"/>
        <v>2757500</v>
      </c>
    </row>
    <row r="13" spans="1:11" s="20" customFormat="1" ht="35.25" customHeight="1">
      <c r="A13" s="21" t="s">
        <v>34</v>
      </c>
      <c r="B13" s="22">
        <v>5000</v>
      </c>
      <c r="C13" s="22">
        <f t="shared" si="0"/>
        <v>27500</v>
      </c>
      <c r="D13" s="22">
        <v>91</v>
      </c>
      <c r="E13" s="22">
        <f t="shared" si="1"/>
        <v>2730000</v>
      </c>
      <c r="F13" s="22">
        <v>0</v>
      </c>
      <c r="G13" s="22">
        <v>0</v>
      </c>
      <c r="H13" s="22">
        <v>0</v>
      </c>
      <c r="I13" s="22">
        <f t="shared" si="2"/>
        <v>0</v>
      </c>
      <c r="J13" s="22">
        <f t="shared" si="4"/>
        <v>91</v>
      </c>
      <c r="K13" s="22">
        <f t="shared" si="3"/>
        <v>2757500</v>
      </c>
    </row>
    <row r="14" spans="1:11" s="20" customFormat="1" ht="35.25" customHeight="1">
      <c r="A14" s="21" t="s">
        <v>26</v>
      </c>
      <c r="B14" s="22">
        <v>20000</v>
      </c>
      <c r="C14" s="22">
        <f t="shared" si="0"/>
        <v>110000</v>
      </c>
      <c r="D14" s="22">
        <v>366</v>
      </c>
      <c r="E14" s="22">
        <f t="shared" si="1"/>
        <v>10980000</v>
      </c>
      <c r="F14" s="22">
        <v>418.3787335062529</v>
      </c>
      <c r="G14" s="22">
        <v>4993768.563130635</v>
      </c>
      <c r="H14" s="22">
        <v>0</v>
      </c>
      <c r="I14" s="22">
        <f t="shared" si="2"/>
        <v>0</v>
      </c>
      <c r="J14" s="22">
        <f t="shared" si="4"/>
        <v>784.378733506253</v>
      </c>
      <c r="K14" s="22">
        <f t="shared" si="3"/>
        <v>16083768.563130636</v>
      </c>
    </row>
    <row r="15" spans="1:11" s="20" customFormat="1" ht="35.25" customHeight="1">
      <c r="A15" s="21" t="s">
        <v>24</v>
      </c>
      <c r="B15" s="22">
        <v>10000</v>
      </c>
      <c r="C15" s="22">
        <f t="shared" si="0"/>
        <v>55000</v>
      </c>
      <c r="D15" s="22">
        <v>183</v>
      </c>
      <c r="E15" s="22">
        <f t="shared" si="1"/>
        <v>5490000</v>
      </c>
      <c r="F15" s="22">
        <v>5976.839050089327</v>
      </c>
      <c r="G15" s="22">
        <v>71339550.90186621</v>
      </c>
      <c r="H15" s="22">
        <v>0</v>
      </c>
      <c r="I15" s="22">
        <f t="shared" si="2"/>
        <v>0</v>
      </c>
      <c r="J15" s="22">
        <f t="shared" si="4"/>
        <v>6159.839050089327</v>
      </c>
      <c r="K15" s="22">
        <f t="shared" si="3"/>
        <v>76884550.90186621</v>
      </c>
    </row>
    <row r="16" spans="1:11" s="20" customFormat="1" ht="35.25" customHeight="1">
      <c r="A16" s="21" t="s">
        <v>11</v>
      </c>
      <c r="B16" s="22">
        <v>30000</v>
      </c>
      <c r="C16" s="22">
        <f t="shared" si="0"/>
        <v>165000</v>
      </c>
      <c r="D16" s="22">
        <v>548</v>
      </c>
      <c r="E16" s="22">
        <f t="shared" si="1"/>
        <v>16440000</v>
      </c>
      <c r="F16" s="22">
        <v>2570.0407915384108</v>
      </c>
      <c r="G16" s="22">
        <v>30676006.88780247</v>
      </c>
      <c r="H16" s="22">
        <v>22000000</v>
      </c>
      <c r="I16" s="22">
        <f t="shared" si="2"/>
        <v>181566000</v>
      </c>
      <c r="J16" s="22">
        <f t="shared" si="4"/>
        <v>3118.0407915384108</v>
      </c>
      <c r="K16" s="22">
        <f t="shared" si="3"/>
        <v>228847006.88780248</v>
      </c>
    </row>
    <row r="17" spans="1:11" s="20" customFormat="1" ht="35.25" customHeight="1">
      <c r="A17" s="21" t="s">
        <v>32</v>
      </c>
      <c r="B17" s="22">
        <v>5000</v>
      </c>
      <c r="C17" s="22">
        <f t="shared" si="0"/>
        <v>27500</v>
      </c>
      <c r="D17" s="22">
        <v>91</v>
      </c>
      <c r="E17" s="22">
        <f t="shared" si="1"/>
        <v>2730000</v>
      </c>
      <c r="F17" s="22">
        <v>239.0735620035731</v>
      </c>
      <c r="G17" s="22">
        <v>2853582.0360746486</v>
      </c>
      <c r="H17" s="22">
        <v>0</v>
      </c>
      <c r="I17" s="22">
        <f t="shared" si="2"/>
        <v>0</v>
      </c>
      <c r="J17" s="22">
        <f t="shared" si="4"/>
        <v>330.0735620035731</v>
      </c>
      <c r="K17" s="22">
        <f t="shared" si="3"/>
        <v>5611082.036074649</v>
      </c>
    </row>
    <row r="18" spans="1:11" s="20" customFormat="1" ht="35.25" customHeight="1">
      <c r="A18" s="21" t="s">
        <v>13</v>
      </c>
      <c r="B18" s="22">
        <v>20000</v>
      </c>
      <c r="C18" s="22">
        <f t="shared" si="0"/>
        <v>110000</v>
      </c>
      <c r="D18" s="22">
        <v>366</v>
      </c>
      <c r="E18" s="22">
        <f t="shared" si="1"/>
        <v>10980000</v>
      </c>
      <c r="F18" s="22">
        <v>262.9809182039304</v>
      </c>
      <c r="G18" s="22">
        <v>3138940.2396821133</v>
      </c>
      <c r="H18" s="22">
        <v>0</v>
      </c>
      <c r="I18" s="22">
        <f t="shared" si="2"/>
        <v>0</v>
      </c>
      <c r="J18" s="22">
        <f t="shared" si="4"/>
        <v>628.9809182039304</v>
      </c>
      <c r="K18" s="22">
        <f t="shared" si="3"/>
        <v>14228940.239682114</v>
      </c>
    </row>
    <row r="19" spans="1:11" s="20" customFormat="1" ht="35.25" customHeight="1">
      <c r="A19" s="21" t="s">
        <v>27</v>
      </c>
      <c r="B19" s="22">
        <v>80000</v>
      </c>
      <c r="C19" s="22">
        <f t="shared" si="0"/>
        <v>440000</v>
      </c>
      <c r="D19" s="22">
        <v>406</v>
      </c>
      <c r="E19" s="22">
        <f t="shared" si="1"/>
        <v>12180000</v>
      </c>
      <c r="F19" s="22">
        <v>6490.847208397008</v>
      </c>
      <c r="G19" s="22">
        <v>77474752.2794267</v>
      </c>
      <c r="H19" s="22">
        <v>0</v>
      </c>
      <c r="I19" s="22">
        <f t="shared" si="2"/>
        <v>0</v>
      </c>
      <c r="J19" s="22">
        <f t="shared" si="4"/>
        <v>6896.847208397008</v>
      </c>
      <c r="K19" s="22">
        <f t="shared" si="3"/>
        <v>90094752.2794267</v>
      </c>
    </row>
    <row r="20" spans="1:11" s="20" customFormat="1" ht="35.25" customHeight="1">
      <c r="A20" s="21" t="s">
        <v>28</v>
      </c>
      <c r="B20" s="22">
        <v>40000</v>
      </c>
      <c r="C20" s="22">
        <f t="shared" si="0"/>
        <v>220000</v>
      </c>
      <c r="D20" s="22">
        <v>203</v>
      </c>
      <c r="E20" s="22">
        <f t="shared" si="1"/>
        <v>6090000</v>
      </c>
      <c r="F20" s="22">
        <v>13098.673110682366</v>
      </c>
      <c r="G20" s="22">
        <v>156345762.24910474</v>
      </c>
      <c r="H20" s="22">
        <v>0</v>
      </c>
      <c r="I20" s="22">
        <f t="shared" si="2"/>
        <v>0</v>
      </c>
      <c r="J20" s="22">
        <f t="shared" si="4"/>
        <v>13301.673110682366</v>
      </c>
      <c r="K20" s="22">
        <f t="shared" si="3"/>
        <v>162655762.24910474</v>
      </c>
    </row>
    <row r="21" spans="1:11" s="20" customFormat="1" ht="35.25" customHeight="1">
      <c r="A21" s="21" t="s">
        <v>29</v>
      </c>
      <c r="B21" s="22">
        <v>5000</v>
      </c>
      <c r="C21" s="22">
        <f t="shared" si="0"/>
        <v>27500</v>
      </c>
      <c r="D21" s="22">
        <v>91</v>
      </c>
      <c r="E21" s="22">
        <f t="shared" si="1"/>
        <v>2730000</v>
      </c>
      <c r="F21" s="22">
        <v>4596.189229518692</v>
      </c>
      <c r="G21" s="22">
        <v>54860114.64353511</v>
      </c>
      <c r="H21" s="22">
        <v>11055000</v>
      </c>
      <c r="I21" s="22">
        <f t="shared" si="2"/>
        <v>91236915</v>
      </c>
      <c r="J21" s="22">
        <f t="shared" si="4"/>
        <v>4687.189229518692</v>
      </c>
      <c r="K21" s="22">
        <f t="shared" si="3"/>
        <v>148854529.6435351</v>
      </c>
    </row>
    <row r="22" spans="1:11" s="20" customFormat="1" ht="35.25" customHeight="1">
      <c r="A22" s="21" t="s">
        <v>37</v>
      </c>
      <c r="B22" s="22">
        <v>10000</v>
      </c>
      <c r="C22" s="22">
        <f t="shared" si="0"/>
        <v>55000</v>
      </c>
      <c r="D22" s="22">
        <v>183</v>
      </c>
      <c r="E22" s="22">
        <f t="shared" si="1"/>
        <v>5490000</v>
      </c>
      <c r="F22" s="22">
        <v>358.61034300535954</v>
      </c>
      <c r="G22" s="22">
        <v>4280373.0541119715</v>
      </c>
      <c r="H22" s="22">
        <v>9460000</v>
      </c>
      <c r="I22" s="22">
        <f t="shared" si="2"/>
        <v>78073380</v>
      </c>
      <c r="J22" s="22">
        <f t="shared" si="4"/>
        <v>541.6103430053595</v>
      </c>
      <c r="K22" s="22">
        <f t="shared" si="3"/>
        <v>87898753.05411197</v>
      </c>
    </row>
    <row r="23" spans="1:11" s="20" customFormat="1" ht="35.25" customHeight="1">
      <c r="A23" s="21" t="s">
        <v>17</v>
      </c>
      <c r="B23" s="22">
        <v>10000</v>
      </c>
      <c r="C23" s="22">
        <f t="shared" si="0"/>
        <v>55000</v>
      </c>
      <c r="D23" s="22">
        <v>183</v>
      </c>
      <c r="E23" s="22">
        <f t="shared" si="1"/>
        <v>5490000</v>
      </c>
      <c r="F23" s="22">
        <v>0</v>
      </c>
      <c r="G23" s="22">
        <v>0</v>
      </c>
      <c r="H23" s="22">
        <v>0</v>
      </c>
      <c r="I23" s="22">
        <f t="shared" si="2"/>
        <v>0</v>
      </c>
      <c r="J23" s="22">
        <f t="shared" si="4"/>
        <v>183</v>
      </c>
      <c r="K23" s="22">
        <f t="shared" si="3"/>
        <v>5545000</v>
      </c>
    </row>
    <row r="24" spans="1:11" s="20" customFormat="1" ht="35.25" customHeight="1">
      <c r="A24" s="21" t="s">
        <v>30</v>
      </c>
      <c r="B24" s="22">
        <v>5000</v>
      </c>
      <c r="C24" s="22">
        <f t="shared" si="0"/>
        <v>27500</v>
      </c>
      <c r="D24" s="22">
        <v>91</v>
      </c>
      <c r="E24" s="22">
        <f t="shared" si="1"/>
        <v>2730000</v>
      </c>
      <c r="F24" s="22">
        <v>2026.1484379802819</v>
      </c>
      <c r="G24" s="22">
        <v>24184107.755732644</v>
      </c>
      <c r="H24" s="22">
        <v>0</v>
      </c>
      <c r="I24" s="22">
        <f t="shared" si="2"/>
        <v>0</v>
      </c>
      <c r="J24" s="22">
        <f t="shared" si="4"/>
        <v>2117.148437980282</v>
      </c>
      <c r="K24" s="22">
        <f t="shared" si="3"/>
        <v>26941607.755732644</v>
      </c>
    </row>
    <row r="25" spans="1:11" s="20" customFormat="1" ht="35.25" customHeight="1">
      <c r="A25" s="21" t="s">
        <v>31</v>
      </c>
      <c r="B25" s="22">
        <v>20000</v>
      </c>
      <c r="C25" s="22">
        <f t="shared" si="0"/>
        <v>110000</v>
      </c>
      <c r="D25" s="22">
        <v>731</v>
      </c>
      <c r="E25" s="22">
        <f t="shared" si="1"/>
        <v>21930000</v>
      </c>
      <c r="F25" s="22">
        <v>7662.307662214516</v>
      </c>
      <c r="G25" s="22">
        <v>91457304.25619246</v>
      </c>
      <c r="H25" s="22">
        <v>0</v>
      </c>
      <c r="I25" s="22">
        <f t="shared" si="2"/>
        <v>0</v>
      </c>
      <c r="J25" s="22">
        <f t="shared" si="4"/>
        <v>8393.307662214516</v>
      </c>
      <c r="K25" s="22">
        <f t="shared" si="3"/>
        <v>113497304.25619246</v>
      </c>
    </row>
    <row r="26" spans="1:11" s="20" customFormat="1" ht="35.25" customHeight="1">
      <c r="A26" s="21" t="s">
        <v>19</v>
      </c>
      <c r="B26" s="22">
        <v>5000</v>
      </c>
      <c r="C26" s="22">
        <f t="shared" si="0"/>
        <v>27500</v>
      </c>
      <c r="D26" s="22">
        <v>91</v>
      </c>
      <c r="E26" s="22">
        <f t="shared" si="1"/>
        <v>2730000</v>
      </c>
      <c r="F26" s="22">
        <v>4602.166068568781</v>
      </c>
      <c r="G26" s="22">
        <v>54931454.194436975</v>
      </c>
      <c r="H26" s="22">
        <v>10340000</v>
      </c>
      <c r="I26" s="22">
        <f t="shared" si="2"/>
        <v>85336020</v>
      </c>
      <c r="J26" s="22">
        <f t="shared" si="4"/>
        <v>4693.166068568781</v>
      </c>
      <c r="K26" s="22">
        <f t="shared" si="3"/>
        <v>143024974.19443697</v>
      </c>
    </row>
    <row r="27" spans="1:11" s="20" customFormat="1" ht="35.25" customHeight="1">
      <c r="A27" s="21" t="s">
        <v>35</v>
      </c>
      <c r="B27" s="22">
        <f aca="true" t="shared" si="5" ref="B27:I27">SUM(B4:B26)</f>
        <v>615400</v>
      </c>
      <c r="C27" s="22">
        <f t="shared" si="5"/>
        <v>3384700</v>
      </c>
      <c r="D27" s="22">
        <f t="shared" si="5"/>
        <v>9715</v>
      </c>
      <c r="E27" s="22">
        <f t="shared" si="5"/>
        <v>291450000</v>
      </c>
      <c r="F27" s="22">
        <v>77000</v>
      </c>
      <c r="G27" s="22">
        <v>919072000.0000001</v>
      </c>
      <c r="H27" s="22">
        <f t="shared" si="5"/>
        <v>61655000</v>
      </c>
      <c r="I27" s="22">
        <f t="shared" si="5"/>
        <v>508838715</v>
      </c>
      <c r="J27" s="22">
        <f t="shared" si="4"/>
        <v>86715</v>
      </c>
      <c r="K27" s="22">
        <f>SUM(K4:K26)</f>
        <v>1722745414.9999998</v>
      </c>
    </row>
  </sheetData>
  <sheetProtection/>
  <mergeCells count="7">
    <mergeCell ref="A1:K1"/>
    <mergeCell ref="D2:E2"/>
    <mergeCell ref="A2:A3"/>
    <mergeCell ref="B2:C2"/>
    <mergeCell ref="K2:K3"/>
    <mergeCell ref="F2:G2"/>
    <mergeCell ref="H2:I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A1">
      <selection activeCell="Q10" sqref="Q10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9" width="10.00390625" style="3" customWidth="1"/>
    <col min="10" max="10" width="9.140625" style="3" bestFit="1" customWidth="1"/>
    <col min="11" max="11" width="10.00390625" style="3" bestFit="1" customWidth="1"/>
    <col min="12" max="12" width="9.140625" style="3" customWidth="1"/>
    <col min="13" max="13" width="9.00390625" style="3" bestFit="1" customWidth="1"/>
    <col min="14" max="14" width="9.140625" style="3" customWidth="1"/>
    <col min="15" max="15" width="9.00390625" style="3" bestFit="1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5.25" customHeight="1">
      <c r="A1" s="63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8" customFormat="1" ht="26.25" customHeight="1">
      <c r="A2" s="66" t="s">
        <v>20</v>
      </c>
      <c r="B2" s="64" t="s">
        <v>57</v>
      </c>
      <c r="C2" s="65"/>
      <c r="D2" s="64" t="s">
        <v>66</v>
      </c>
      <c r="E2" s="65"/>
      <c r="F2" s="64" t="s">
        <v>67</v>
      </c>
      <c r="G2" s="71"/>
      <c r="H2" s="71" t="s">
        <v>68</v>
      </c>
      <c r="I2" s="65"/>
      <c r="J2" s="64" t="s">
        <v>58</v>
      </c>
      <c r="K2" s="65"/>
      <c r="L2" s="64" t="s">
        <v>59</v>
      </c>
      <c r="M2" s="65"/>
      <c r="N2" s="64" t="s">
        <v>60</v>
      </c>
      <c r="O2" s="65"/>
      <c r="P2" s="68" t="s">
        <v>69</v>
      </c>
      <c r="Q2" s="68" t="s">
        <v>70</v>
      </c>
    </row>
    <row r="3" spans="1:17" s="20" customFormat="1" ht="33.75" customHeight="1">
      <c r="A3" s="67"/>
      <c r="B3" s="19" t="s">
        <v>56</v>
      </c>
      <c r="C3" s="19" t="s">
        <v>61</v>
      </c>
      <c r="D3" s="19" t="s">
        <v>56</v>
      </c>
      <c r="E3" s="19" t="s">
        <v>61</v>
      </c>
      <c r="F3" s="19" t="s">
        <v>56</v>
      </c>
      <c r="G3" s="19" t="s">
        <v>62</v>
      </c>
      <c r="H3" s="19" t="s">
        <v>56</v>
      </c>
      <c r="I3" s="19" t="s">
        <v>62</v>
      </c>
      <c r="J3" s="19" t="s">
        <v>56</v>
      </c>
      <c r="K3" s="19" t="s">
        <v>62</v>
      </c>
      <c r="L3" s="19" t="s">
        <v>56</v>
      </c>
      <c r="M3" s="19" t="s">
        <v>62</v>
      </c>
      <c r="N3" s="19" t="s">
        <v>56</v>
      </c>
      <c r="O3" s="19" t="s">
        <v>62</v>
      </c>
      <c r="P3" s="69"/>
      <c r="Q3" s="69"/>
    </row>
    <row r="4" spans="1:17" s="20" customFormat="1" ht="23.25">
      <c r="A4" s="21" t="s">
        <v>23</v>
      </c>
      <c r="B4" s="22">
        <v>5008.2974713799995</v>
      </c>
      <c r="C4" s="22">
        <f aca="true" t="shared" si="0" ref="C4:C26">30660*B4</f>
        <v>153554400.47251078</v>
      </c>
      <c r="D4" s="22">
        <v>731</v>
      </c>
      <c r="E4" s="22">
        <v>14620000</v>
      </c>
      <c r="F4" s="22">
        <v>0</v>
      </c>
      <c r="G4" s="22">
        <v>0</v>
      </c>
      <c r="H4" s="23">
        <v>970.2</v>
      </c>
      <c r="I4" s="22">
        <f>H4*10000</f>
        <v>9702000</v>
      </c>
      <c r="J4" s="22"/>
      <c r="K4" s="22">
        <f aca="true" t="shared" si="1" ref="K4:K27">J4*45000</f>
        <v>0</v>
      </c>
      <c r="L4" s="22">
        <v>235</v>
      </c>
      <c r="M4" s="22">
        <f aca="true" t="shared" si="2" ref="M4:M27">L4*55000</f>
        <v>12925000</v>
      </c>
      <c r="N4" s="22">
        <v>10</v>
      </c>
      <c r="O4" s="22">
        <f aca="true" t="shared" si="3" ref="O4:O27">N4*165000</f>
        <v>1650000</v>
      </c>
      <c r="P4" s="22">
        <f>N4+L4+J4+H4+F4+D4+B4</f>
        <v>6954.497471379999</v>
      </c>
      <c r="Q4" s="22">
        <f>O4+M4+K4+I4+G4+E4+C4</f>
        <v>192451400.47251078</v>
      </c>
    </row>
    <row r="5" spans="1:17" s="20" customFormat="1" ht="23.25">
      <c r="A5" s="21" t="s">
        <v>21</v>
      </c>
      <c r="B5" s="22">
        <v>14204.93842782</v>
      </c>
      <c r="C5" s="22">
        <f t="shared" si="0"/>
        <v>435523412.19696116</v>
      </c>
      <c r="D5" s="22">
        <v>91</v>
      </c>
      <c r="E5" s="22">
        <v>1820000</v>
      </c>
      <c r="F5" s="22">
        <v>0</v>
      </c>
      <c r="G5" s="22">
        <v>0</v>
      </c>
      <c r="H5" s="23">
        <v>1236.6618</v>
      </c>
      <c r="I5" s="22">
        <f aca="true" t="shared" si="4" ref="I5:I26">H5*10000</f>
        <v>12366618</v>
      </c>
      <c r="J5" s="22"/>
      <c r="K5" s="22">
        <f t="shared" si="1"/>
        <v>0</v>
      </c>
      <c r="L5" s="22"/>
      <c r="M5" s="22">
        <f t="shared" si="2"/>
        <v>0</v>
      </c>
      <c r="N5" s="22">
        <v>45</v>
      </c>
      <c r="O5" s="22">
        <f t="shared" si="3"/>
        <v>7425000</v>
      </c>
      <c r="P5" s="22">
        <f aca="true" t="shared" si="5" ref="P5:P26">N5+L5+J5+H5+F5+D5+B5</f>
        <v>15577.60022782</v>
      </c>
      <c r="Q5" s="22">
        <f aca="true" t="shared" si="6" ref="Q5:Q26">O5+M5+K5+I5+G5+E5+C5</f>
        <v>457135030.19696116</v>
      </c>
    </row>
    <row r="6" spans="1:17" s="20" customFormat="1" ht="23.25">
      <c r="A6" s="21" t="s">
        <v>22</v>
      </c>
      <c r="B6" s="22">
        <v>13490.7818787</v>
      </c>
      <c r="C6" s="22">
        <f t="shared" si="0"/>
        <v>413627372.40094197</v>
      </c>
      <c r="D6" s="22">
        <v>649</v>
      </c>
      <c r="E6" s="22">
        <v>12980000</v>
      </c>
      <c r="F6" s="22">
        <v>50</v>
      </c>
      <c r="G6" s="22">
        <f>F6*10000</f>
        <v>500000</v>
      </c>
      <c r="H6" s="23">
        <v>2913.9</v>
      </c>
      <c r="I6" s="22">
        <f t="shared" si="4"/>
        <v>29139000</v>
      </c>
      <c r="J6" s="22">
        <v>450</v>
      </c>
      <c r="K6" s="22">
        <f t="shared" si="1"/>
        <v>20250000</v>
      </c>
      <c r="L6" s="22"/>
      <c r="M6" s="22">
        <f t="shared" si="2"/>
        <v>0</v>
      </c>
      <c r="N6" s="22">
        <v>125</v>
      </c>
      <c r="O6" s="22">
        <f t="shared" si="3"/>
        <v>20625000</v>
      </c>
      <c r="P6" s="22">
        <f t="shared" si="5"/>
        <v>17678.6818787</v>
      </c>
      <c r="Q6" s="22">
        <f t="shared" si="6"/>
        <v>497121372.40094197</v>
      </c>
    </row>
    <row r="7" spans="1:17" s="20" customFormat="1" ht="23.25">
      <c r="A7" s="21" t="s">
        <v>5</v>
      </c>
      <c r="B7" s="22">
        <v>3443.3623665</v>
      </c>
      <c r="C7" s="22">
        <f t="shared" si="0"/>
        <v>105573490.15689</v>
      </c>
      <c r="D7" s="22">
        <v>102</v>
      </c>
      <c r="E7" s="22">
        <v>2040000</v>
      </c>
      <c r="F7" s="22">
        <v>0</v>
      </c>
      <c r="G7" s="22">
        <f aca="true" t="shared" si="7" ref="G7:G27">F7*10000</f>
        <v>0</v>
      </c>
      <c r="H7" s="23">
        <v>181.5</v>
      </c>
      <c r="I7" s="22">
        <f t="shared" si="4"/>
        <v>1815000</v>
      </c>
      <c r="J7" s="22">
        <v>50</v>
      </c>
      <c r="K7" s="22">
        <f t="shared" si="1"/>
        <v>2250000</v>
      </c>
      <c r="L7" s="22">
        <v>310</v>
      </c>
      <c r="M7" s="22">
        <f t="shared" si="2"/>
        <v>17050000</v>
      </c>
      <c r="N7" s="22">
        <v>80</v>
      </c>
      <c r="O7" s="22">
        <f t="shared" si="3"/>
        <v>13200000</v>
      </c>
      <c r="P7" s="22">
        <f t="shared" si="5"/>
        <v>4166.8623665</v>
      </c>
      <c r="Q7" s="22">
        <f t="shared" si="6"/>
        <v>141928490.15689</v>
      </c>
    </row>
    <row r="8" spans="1:17" s="20" customFormat="1" ht="23.25">
      <c r="A8" s="21" t="s">
        <v>25</v>
      </c>
      <c r="B8" s="22">
        <v>4387.689985769999</v>
      </c>
      <c r="C8" s="22">
        <f t="shared" si="0"/>
        <v>134526574.96370816</v>
      </c>
      <c r="D8" s="22">
        <v>25</v>
      </c>
      <c r="E8" s="22">
        <v>500000</v>
      </c>
      <c r="F8" s="22">
        <v>0</v>
      </c>
      <c r="G8" s="22">
        <f t="shared" si="7"/>
        <v>0</v>
      </c>
      <c r="H8" s="23">
        <v>2112</v>
      </c>
      <c r="I8" s="22">
        <f t="shared" si="4"/>
        <v>21120000</v>
      </c>
      <c r="J8" s="22">
        <v>50</v>
      </c>
      <c r="K8" s="22">
        <f t="shared" si="1"/>
        <v>2250000</v>
      </c>
      <c r="L8" s="22"/>
      <c r="M8" s="22">
        <f t="shared" si="2"/>
        <v>0</v>
      </c>
      <c r="N8" s="22">
        <v>10</v>
      </c>
      <c r="O8" s="22">
        <f t="shared" si="3"/>
        <v>1650000</v>
      </c>
      <c r="P8" s="22">
        <f t="shared" si="5"/>
        <v>6584.689985769999</v>
      </c>
      <c r="Q8" s="22">
        <f t="shared" si="6"/>
        <v>160046574.96370816</v>
      </c>
    </row>
    <row r="9" spans="1:17" s="20" customFormat="1" ht="23.25">
      <c r="A9" s="21" t="s">
        <v>33</v>
      </c>
      <c r="B9" s="22">
        <v>483.92599500000006</v>
      </c>
      <c r="C9" s="22">
        <f t="shared" si="0"/>
        <v>14837171.006700002</v>
      </c>
      <c r="D9" s="22">
        <v>25</v>
      </c>
      <c r="E9" s="22">
        <v>500000</v>
      </c>
      <c r="F9" s="22">
        <v>16</v>
      </c>
      <c r="G9" s="22">
        <f t="shared" si="7"/>
        <v>160000</v>
      </c>
      <c r="H9" s="23">
        <v>0</v>
      </c>
      <c r="I9" s="22">
        <f t="shared" si="4"/>
        <v>0</v>
      </c>
      <c r="J9" s="22">
        <v>0</v>
      </c>
      <c r="K9" s="22">
        <f t="shared" si="1"/>
        <v>0</v>
      </c>
      <c r="L9" s="22"/>
      <c r="M9" s="22">
        <f t="shared" si="2"/>
        <v>0</v>
      </c>
      <c r="N9" s="22">
        <v>0</v>
      </c>
      <c r="O9" s="22">
        <f t="shared" si="3"/>
        <v>0</v>
      </c>
      <c r="P9" s="22">
        <f t="shared" si="5"/>
        <v>524.9259950000001</v>
      </c>
      <c r="Q9" s="22">
        <f t="shared" si="6"/>
        <v>15497171.006700002</v>
      </c>
    </row>
    <row r="10" spans="1:17" s="20" customFormat="1" ht="23.25">
      <c r="A10" s="21" t="s">
        <v>7</v>
      </c>
      <c r="B10" s="22">
        <v>1131.94128537</v>
      </c>
      <c r="C10" s="22">
        <f t="shared" si="0"/>
        <v>34705319.809444204</v>
      </c>
      <c r="D10" s="22">
        <v>649</v>
      </c>
      <c r="E10" s="22">
        <v>12980000</v>
      </c>
      <c r="F10" s="22">
        <v>0</v>
      </c>
      <c r="G10" s="22">
        <f t="shared" si="7"/>
        <v>0</v>
      </c>
      <c r="H10" s="23">
        <v>478.5</v>
      </c>
      <c r="I10" s="22">
        <f t="shared" si="4"/>
        <v>4785000</v>
      </c>
      <c r="J10" s="22"/>
      <c r="K10" s="22">
        <f t="shared" si="1"/>
        <v>0</v>
      </c>
      <c r="L10" s="22">
        <v>25</v>
      </c>
      <c r="M10" s="22">
        <f t="shared" si="2"/>
        <v>1375000</v>
      </c>
      <c r="N10" s="22">
        <v>5</v>
      </c>
      <c r="O10" s="22">
        <f t="shared" si="3"/>
        <v>825000</v>
      </c>
      <c r="P10" s="22">
        <f t="shared" si="5"/>
        <v>2289.44128537</v>
      </c>
      <c r="Q10" s="22">
        <f t="shared" si="6"/>
        <v>54670319.809444204</v>
      </c>
    </row>
    <row r="11" spans="1:17" s="20" customFormat="1" ht="23.25">
      <c r="A11" s="21" t="s">
        <v>8</v>
      </c>
      <c r="B11" s="22">
        <v>4404.382970400001</v>
      </c>
      <c r="C11" s="22">
        <f t="shared" si="0"/>
        <v>135038381.87246403</v>
      </c>
      <c r="D11" s="22">
        <v>51</v>
      </c>
      <c r="E11" s="22">
        <v>1020000</v>
      </c>
      <c r="F11" s="22">
        <v>0</v>
      </c>
      <c r="G11" s="22">
        <f t="shared" si="7"/>
        <v>0</v>
      </c>
      <c r="H11" s="23">
        <v>181.5</v>
      </c>
      <c r="I11" s="22">
        <f t="shared" si="4"/>
        <v>1815000</v>
      </c>
      <c r="J11" s="22"/>
      <c r="K11" s="22">
        <f t="shared" si="1"/>
        <v>0</v>
      </c>
      <c r="L11" s="22"/>
      <c r="M11" s="22">
        <f t="shared" si="2"/>
        <v>0</v>
      </c>
      <c r="N11" s="22">
        <v>0</v>
      </c>
      <c r="O11" s="22">
        <f t="shared" si="3"/>
        <v>0</v>
      </c>
      <c r="P11" s="22">
        <f t="shared" si="5"/>
        <v>4636.882970400001</v>
      </c>
      <c r="Q11" s="22">
        <f t="shared" si="6"/>
        <v>137873381.87246403</v>
      </c>
    </row>
    <row r="12" spans="1:17" s="20" customFormat="1" ht="23.25">
      <c r="A12" s="21" t="s">
        <v>38</v>
      </c>
      <c r="B12" s="22">
        <v>1147.3411763393947</v>
      </c>
      <c r="C12" s="22">
        <f t="shared" si="0"/>
        <v>35177480.46656584</v>
      </c>
      <c r="D12" s="22">
        <v>25</v>
      </c>
      <c r="E12" s="22">
        <v>500000</v>
      </c>
      <c r="F12" s="22">
        <v>0</v>
      </c>
      <c r="G12" s="22">
        <f t="shared" si="7"/>
        <v>0</v>
      </c>
      <c r="H12" s="23">
        <v>0</v>
      </c>
      <c r="I12" s="22">
        <f t="shared" si="4"/>
        <v>0</v>
      </c>
      <c r="J12" s="22"/>
      <c r="K12" s="22">
        <f t="shared" si="1"/>
        <v>0</v>
      </c>
      <c r="L12" s="22"/>
      <c r="M12" s="22">
        <f t="shared" si="2"/>
        <v>0</v>
      </c>
      <c r="N12" s="22">
        <v>0</v>
      </c>
      <c r="O12" s="22">
        <f t="shared" si="3"/>
        <v>0</v>
      </c>
      <c r="P12" s="22">
        <f t="shared" si="5"/>
        <v>1172.3411763393947</v>
      </c>
      <c r="Q12" s="22">
        <f t="shared" si="6"/>
        <v>35677480.46656584</v>
      </c>
    </row>
    <row r="13" spans="1:17" s="20" customFormat="1" ht="23.25">
      <c r="A13" s="21" t="s">
        <v>34</v>
      </c>
      <c r="B13" s="22">
        <v>2826.61506225</v>
      </c>
      <c r="C13" s="22">
        <f t="shared" si="0"/>
        <v>86664017.808585</v>
      </c>
      <c r="D13" s="22">
        <v>25</v>
      </c>
      <c r="E13" s="22">
        <v>500000</v>
      </c>
      <c r="F13" s="22">
        <v>0</v>
      </c>
      <c r="G13" s="22">
        <f t="shared" si="7"/>
        <v>0</v>
      </c>
      <c r="H13" s="23">
        <v>0</v>
      </c>
      <c r="I13" s="22">
        <f t="shared" si="4"/>
        <v>0</v>
      </c>
      <c r="J13" s="22">
        <v>0</v>
      </c>
      <c r="K13" s="22">
        <f t="shared" si="1"/>
        <v>0</v>
      </c>
      <c r="L13" s="22"/>
      <c r="M13" s="22">
        <f t="shared" si="2"/>
        <v>0</v>
      </c>
      <c r="N13" s="22">
        <v>45</v>
      </c>
      <c r="O13" s="22">
        <f t="shared" si="3"/>
        <v>7425000</v>
      </c>
      <c r="P13" s="22">
        <f t="shared" si="5"/>
        <v>2896.61506225</v>
      </c>
      <c r="Q13" s="22">
        <f t="shared" si="6"/>
        <v>94589017.808585</v>
      </c>
    </row>
    <row r="14" spans="1:17" s="20" customFormat="1" ht="23.25">
      <c r="A14" s="21" t="s">
        <v>26</v>
      </c>
      <c r="B14" s="22">
        <v>2048.9116536000006</v>
      </c>
      <c r="C14" s="22">
        <f t="shared" si="0"/>
        <v>62819631.29937602</v>
      </c>
      <c r="D14" s="22">
        <v>102</v>
      </c>
      <c r="E14" s="22">
        <v>2040000</v>
      </c>
      <c r="F14" s="22">
        <v>0</v>
      </c>
      <c r="G14" s="22">
        <f t="shared" si="7"/>
        <v>0</v>
      </c>
      <c r="H14" s="23">
        <v>99</v>
      </c>
      <c r="I14" s="22">
        <f t="shared" si="4"/>
        <v>990000</v>
      </c>
      <c r="J14" s="22">
        <v>350</v>
      </c>
      <c r="K14" s="22">
        <f t="shared" si="1"/>
        <v>15750000</v>
      </c>
      <c r="L14" s="22"/>
      <c r="M14" s="22">
        <f t="shared" si="2"/>
        <v>0</v>
      </c>
      <c r="N14" s="22">
        <v>0</v>
      </c>
      <c r="O14" s="22">
        <f t="shared" si="3"/>
        <v>0</v>
      </c>
      <c r="P14" s="22">
        <f t="shared" si="5"/>
        <v>2599.9116536000006</v>
      </c>
      <c r="Q14" s="22">
        <f t="shared" si="6"/>
        <v>81599631.29937601</v>
      </c>
    </row>
    <row r="15" spans="1:17" s="20" customFormat="1" ht="23.25">
      <c r="A15" s="21" t="s">
        <v>24</v>
      </c>
      <c r="B15" s="22">
        <v>11582.66803365</v>
      </c>
      <c r="C15" s="22">
        <f t="shared" si="0"/>
        <v>355124601.911709</v>
      </c>
      <c r="D15" s="22">
        <v>51</v>
      </c>
      <c r="E15" s="22">
        <v>1020000</v>
      </c>
      <c r="F15" s="22">
        <v>0</v>
      </c>
      <c r="G15" s="22">
        <f t="shared" si="7"/>
        <v>0</v>
      </c>
      <c r="H15" s="23">
        <v>115.5</v>
      </c>
      <c r="I15" s="22">
        <f t="shared" si="4"/>
        <v>1155000</v>
      </c>
      <c r="J15" s="22"/>
      <c r="K15" s="22">
        <f t="shared" si="1"/>
        <v>0</v>
      </c>
      <c r="L15" s="22"/>
      <c r="M15" s="22">
        <f t="shared" si="2"/>
        <v>0</v>
      </c>
      <c r="N15" s="22">
        <v>65</v>
      </c>
      <c r="O15" s="22">
        <f t="shared" si="3"/>
        <v>10725000</v>
      </c>
      <c r="P15" s="22">
        <f t="shared" si="5"/>
        <v>11814.16803365</v>
      </c>
      <c r="Q15" s="22">
        <f t="shared" si="6"/>
        <v>368024601.911709</v>
      </c>
    </row>
    <row r="16" spans="1:17" s="20" customFormat="1" ht="23.25">
      <c r="A16" s="21" t="s">
        <v>11</v>
      </c>
      <c r="B16" s="22">
        <v>6971.027432669999</v>
      </c>
      <c r="C16" s="22">
        <f t="shared" si="0"/>
        <v>213731701.0856622</v>
      </c>
      <c r="D16" s="22">
        <v>153</v>
      </c>
      <c r="E16" s="22">
        <v>3060000</v>
      </c>
      <c r="F16" s="22">
        <v>166</v>
      </c>
      <c r="G16" s="22">
        <f t="shared" si="7"/>
        <v>1660000</v>
      </c>
      <c r="H16" s="23">
        <v>1897.5</v>
      </c>
      <c r="I16" s="22">
        <f t="shared" si="4"/>
        <v>18975000</v>
      </c>
      <c r="J16" s="22">
        <v>250</v>
      </c>
      <c r="K16" s="22">
        <f t="shared" si="1"/>
        <v>11250000</v>
      </c>
      <c r="L16" s="22"/>
      <c r="M16" s="22">
        <f t="shared" si="2"/>
        <v>0</v>
      </c>
      <c r="N16" s="22">
        <v>70</v>
      </c>
      <c r="O16" s="22">
        <f t="shared" si="3"/>
        <v>11550000</v>
      </c>
      <c r="P16" s="22">
        <f t="shared" si="5"/>
        <v>9507.527432669998</v>
      </c>
      <c r="Q16" s="22">
        <f t="shared" si="6"/>
        <v>260226701.0856622</v>
      </c>
    </row>
    <row r="17" spans="1:17" s="20" customFormat="1" ht="23.25">
      <c r="A17" s="21" t="s">
        <v>32</v>
      </c>
      <c r="B17" s="22">
        <v>2672.8884630000002</v>
      </c>
      <c r="C17" s="22">
        <f t="shared" si="0"/>
        <v>81950760.27558</v>
      </c>
      <c r="D17" s="22">
        <v>25</v>
      </c>
      <c r="E17" s="22">
        <v>500000</v>
      </c>
      <c r="F17" s="22">
        <v>0</v>
      </c>
      <c r="G17" s="22">
        <f t="shared" si="7"/>
        <v>0</v>
      </c>
      <c r="H17" s="23">
        <v>709.5</v>
      </c>
      <c r="I17" s="22">
        <f t="shared" si="4"/>
        <v>7095000</v>
      </c>
      <c r="J17" s="22">
        <v>500</v>
      </c>
      <c r="K17" s="22">
        <f t="shared" si="1"/>
        <v>22500000</v>
      </c>
      <c r="L17" s="22"/>
      <c r="M17" s="22">
        <f t="shared" si="2"/>
        <v>0</v>
      </c>
      <c r="N17" s="22">
        <v>0</v>
      </c>
      <c r="O17" s="22">
        <f t="shared" si="3"/>
        <v>0</v>
      </c>
      <c r="P17" s="22">
        <f t="shared" si="5"/>
        <v>3907.3884630000002</v>
      </c>
      <c r="Q17" s="22">
        <f t="shared" si="6"/>
        <v>112045760.27558</v>
      </c>
    </row>
    <row r="18" spans="1:17" s="20" customFormat="1" ht="23.25">
      <c r="A18" s="21" t="s">
        <v>13</v>
      </c>
      <c r="B18" s="22">
        <v>352.68363899999997</v>
      </c>
      <c r="C18" s="22">
        <f t="shared" si="0"/>
        <v>10813280.371739998</v>
      </c>
      <c r="D18" s="22">
        <v>102</v>
      </c>
      <c r="E18" s="22">
        <v>2040000</v>
      </c>
      <c r="F18" s="22">
        <v>0</v>
      </c>
      <c r="G18" s="22">
        <f t="shared" si="7"/>
        <v>0</v>
      </c>
      <c r="H18" s="23">
        <v>66</v>
      </c>
      <c r="I18" s="22">
        <f t="shared" si="4"/>
        <v>660000</v>
      </c>
      <c r="J18" s="22">
        <v>250</v>
      </c>
      <c r="K18" s="22">
        <f t="shared" si="1"/>
        <v>11250000</v>
      </c>
      <c r="L18" s="22"/>
      <c r="M18" s="22">
        <f t="shared" si="2"/>
        <v>0</v>
      </c>
      <c r="N18" s="22">
        <v>0</v>
      </c>
      <c r="O18" s="22">
        <f t="shared" si="3"/>
        <v>0</v>
      </c>
      <c r="P18" s="22">
        <f t="shared" si="5"/>
        <v>770.683639</v>
      </c>
      <c r="Q18" s="22">
        <f t="shared" si="6"/>
        <v>24763280.37174</v>
      </c>
    </row>
    <row r="19" spans="1:17" s="20" customFormat="1" ht="23.25">
      <c r="A19" s="21" t="s">
        <v>27</v>
      </c>
      <c r="B19" s="22">
        <v>2242.85348196</v>
      </c>
      <c r="C19" s="22">
        <f t="shared" si="0"/>
        <v>68765887.7568936</v>
      </c>
      <c r="D19" s="22">
        <v>406</v>
      </c>
      <c r="E19" s="22">
        <v>8120000</v>
      </c>
      <c r="F19" s="22">
        <v>0</v>
      </c>
      <c r="G19" s="22">
        <f t="shared" si="7"/>
        <v>0</v>
      </c>
      <c r="H19" s="23">
        <v>72.6</v>
      </c>
      <c r="I19" s="22">
        <f t="shared" si="4"/>
        <v>726000</v>
      </c>
      <c r="J19" s="22"/>
      <c r="K19" s="22">
        <f t="shared" si="1"/>
        <v>0</v>
      </c>
      <c r="L19" s="22"/>
      <c r="M19" s="22">
        <f t="shared" si="2"/>
        <v>0</v>
      </c>
      <c r="N19" s="22">
        <v>5</v>
      </c>
      <c r="O19" s="22">
        <f t="shared" si="3"/>
        <v>825000</v>
      </c>
      <c r="P19" s="22">
        <f t="shared" si="5"/>
        <v>2726.45348196</v>
      </c>
      <c r="Q19" s="22">
        <f t="shared" si="6"/>
        <v>78436887.7568936</v>
      </c>
    </row>
    <row r="20" spans="1:17" s="20" customFormat="1" ht="23.25">
      <c r="A20" s="21" t="s">
        <v>28</v>
      </c>
      <c r="B20" s="22">
        <v>15410.661285600003</v>
      </c>
      <c r="C20" s="22">
        <f t="shared" si="0"/>
        <v>472490875.01649606</v>
      </c>
      <c r="D20" s="22">
        <v>731</v>
      </c>
      <c r="E20" s="22">
        <v>14620000</v>
      </c>
      <c r="F20" s="22">
        <v>0</v>
      </c>
      <c r="G20" s="22">
        <f t="shared" si="7"/>
        <v>0</v>
      </c>
      <c r="H20" s="23">
        <v>1791.9</v>
      </c>
      <c r="I20" s="22">
        <f t="shared" si="4"/>
        <v>17919000</v>
      </c>
      <c r="J20" s="22"/>
      <c r="K20" s="22">
        <f t="shared" si="1"/>
        <v>0</v>
      </c>
      <c r="L20" s="22"/>
      <c r="M20" s="22">
        <f t="shared" si="2"/>
        <v>0</v>
      </c>
      <c r="N20" s="22">
        <v>25</v>
      </c>
      <c r="O20" s="22">
        <f t="shared" si="3"/>
        <v>4125000</v>
      </c>
      <c r="P20" s="22">
        <f t="shared" si="5"/>
        <v>17958.561285600004</v>
      </c>
      <c r="Q20" s="22">
        <f t="shared" si="6"/>
        <v>509154875.01649606</v>
      </c>
    </row>
    <row r="21" spans="1:17" s="20" customFormat="1" ht="23.25">
      <c r="A21" s="21" t="s">
        <v>29</v>
      </c>
      <c r="B21" s="22">
        <v>5925.141438300001</v>
      </c>
      <c r="C21" s="22">
        <f t="shared" si="0"/>
        <v>181664836.49827802</v>
      </c>
      <c r="D21" s="22">
        <v>25</v>
      </c>
      <c r="E21" s="22">
        <v>500000</v>
      </c>
      <c r="F21" s="22">
        <v>84</v>
      </c>
      <c r="G21" s="22">
        <f t="shared" si="7"/>
        <v>840000</v>
      </c>
      <c r="H21" s="23">
        <v>3616.0937999999996</v>
      </c>
      <c r="I21" s="22">
        <f t="shared" si="4"/>
        <v>36160938</v>
      </c>
      <c r="J21" s="22">
        <v>50</v>
      </c>
      <c r="K21" s="22">
        <f t="shared" si="1"/>
        <v>2250000</v>
      </c>
      <c r="L21" s="22"/>
      <c r="M21" s="22">
        <f t="shared" si="2"/>
        <v>0</v>
      </c>
      <c r="N21" s="22">
        <v>10</v>
      </c>
      <c r="O21" s="22">
        <f t="shared" si="3"/>
        <v>1650000</v>
      </c>
      <c r="P21" s="22">
        <f t="shared" si="5"/>
        <v>9710.2352383</v>
      </c>
      <c r="Q21" s="22">
        <f t="shared" si="6"/>
        <v>223065774.49827802</v>
      </c>
    </row>
    <row r="22" spans="1:17" s="20" customFormat="1" ht="23.25">
      <c r="A22" s="21" t="s">
        <v>37</v>
      </c>
      <c r="B22" s="22">
        <v>3043.56446352</v>
      </c>
      <c r="C22" s="22">
        <f t="shared" si="0"/>
        <v>93315686.4515232</v>
      </c>
      <c r="D22" s="22">
        <v>51</v>
      </c>
      <c r="E22" s="22">
        <v>1020000</v>
      </c>
      <c r="F22" s="22">
        <v>72</v>
      </c>
      <c r="G22" s="22">
        <f t="shared" si="7"/>
        <v>720000</v>
      </c>
      <c r="H22" s="23">
        <v>1269.114</v>
      </c>
      <c r="I22" s="22">
        <f t="shared" si="4"/>
        <v>12691140</v>
      </c>
      <c r="J22" s="22"/>
      <c r="K22" s="22">
        <f t="shared" si="1"/>
        <v>0</v>
      </c>
      <c r="L22" s="22"/>
      <c r="M22" s="22">
        <f t="shared" si="2"/>
        <v>0</v>
      </c>
      <c r="N22" s="22">
        <v>20</v>
      </c>
      <c r="O22" s="22">
        <f t="shared" si="3"/>
        <v>3300000</v>
      </c>
      <c r="P22" s="22">
        <f t="shared" si="5"/>
        <v>4455.67846352</v>
      </c>
      <c r="Q22" s="22">
        <f t="shared" si="6"/>
        <v>111046826.4515232</v>
      </c>
    </row>
    <row r="23" spans="1:17" s="20" customFormat="1" ht="23.25">
      <c r="A23" s="21" t="s">
        <v>17</v>
      </c>
      <c r="B23" s="22">
        <v>3138.4442533500005</v>
      </c>
      <c r="C23" s="22">
        <f t="shared" si="0"/>
        <v>96224700.80771102</v>
      </c>
      <c r="D23" s="22">
        <v>51</v>
      </c>
      <c r="E23" s="22">
        <v>1020000</v>
      </c>
      <c r="F23" s="22">
        <v>0</v>
      </c>
      <c r="G23" s="22">
        <f t="shared" si="7"/>
        <v>0</v>
      </c>
      <c r="H23" s="23">
        <v>0</v>
      </c>
      <c r="I23" s="22">
        <f t="shared" si="4"/>
        <v>0</v>
      </c>
      <c r="J23" s="22">
        <v>50</v>
      </c>
      <c r="K23" s="22">
        <f t="shared" si="1"/>
        <v>2250000</v>
      </c>
      <c r="L23" s="22"/>
      <c r="M23" s="22">
        <f t="shared" si="2"/>
        <v>0</v>
      </c>
      <c r="N23" s="22">
        <v>5</v>
      </c>
      <c r="O23" s="22">
        <f t="shared" si="3"/>
        <v>825000</v>
      </c>
      <c r="P23" s="22">
        <f t="shared" si="5"/>
        <v>3244.4442533500005</v>
      </c>
      <c r="Q23" s="22">
        <f t="shared" si="6"/>
        <v>100319700.80771102</v>
      </c>
    </row>
    <row r="24" spans="1:17" s="20" customFormat="1" ht="23.25">
      <c r="A24" s="21" t="s">
        <v>30</v>
      </c>
      <c r="B24" s="22">
        <v>14251.185137689321</v>
      </c>
      <c r="C24" s="22">
        <f t="shared" si="0"/>
        <v>436941336.3215546</v>
      </c>
      <c r="D24" s="22">
        <v>25</v>
      </c>
      <c r="E24" s="22">
        <v>500000</v>
      </c>
      <c r="F24" s="22">
        <v>0</v>
      </c>
      <c r="G24" s="22">
        <f t="shared" si="7"/>
        <v>0</v>
      </c>
      <c r="H24" s="23">
        <v>559.35</v>
      </c>
      <c r="I24" s="22">
        <f t="shared" si="4"/>
        <v>5593500</v>
      </c>
      <c r="J24" s="22">
        <v>50</v>
      </c>
      <c r="K24" s="22">
        <f t="shared" si="1"/>
        <v>2250000</v>
      </c>
      <c r="L24" s="22"/>
      <c r="M24" s="22">
        <f t="shared" si="2"/>
        <v>0</v>
      </c>
      <c r="N24" s="22">
        <v>20</v>
      </c>
      <c r="O24" s="22">
        <f t="shared" si="3"/>
        <v>3300000</v>
      </c>
      <c r="P24" s="22">
        <f t="shared" si="5"/>
        <v>14905.535137689321</v>
      </c>
      <c r="Q24" s="22">
        <f t="shared" si="6"/>
        <v>448584836.3215546</v>
      </c>
    </row>
    <row r="25" spans="1:17" s="20" customFormat="1" ht="23.25">
      <c r="A25" s="21" t="s">
        <v>31</v>
      </c>
      <c r="B25" s="22">
        <v>12187.694886570001</v>
      </c>
      <c r="C25" s="22">
        <f t="shared" si="0"/>
        <v>373674725.2222362</v>
      </c>
      <c r="D25" s="22">
        <v>102</v>
      </c>
      <c r="E25" s="22">
        <v>2040000</v>
      </c>
      <c r="F25" s="22">
        <v>0</v>
      </c>
      <c r="G25" s="22">
        <f t="shared" si="7"/>
        <v>0</v>
      </c>
      <c r="H25" s="23">
        <v>2115.3</v>
      </c>
      <c r="I25" s="22">
        <f t="shared" si="4"/>
        <v>21153000</v>
      </c>
      <c r="J25" s="22">
        <v>1450</v>
      </c>
      <c r="K25" s="22">
        <f t="shared" si="1"/>
        <v>65250000</v>
      </c>
      <c r="L25" s="22"/>
      <c r="M25" s="22">
        <f t="shared" si="2"/>
        <v>0</v>
      </c>
      <c r="N25" s="22">
        <v>10</v>
      </c>
      <c r="O25" s="22">
        <f t="shared" si="3"/>
        <v>1650000</v>
      </c>
      <c r="P25" s="22">
        <f t="shared" si="5"/>
        <v>15864.994886570003</v>
      </c>
      <c r="Q25" s="22">
        <f t="shared" si="6"/>
        <v>463767725.2222362</v>
      </c>
    </row>
    <row r="26" spans="1:17" s="20" customFormat="1" ht="23.25">
      <c r="A26" s="21" t="s">
        <v>19</v>
      </c>
      <c r="B26" s="22">
        <v>6871.473567000001</v>
      </c>
      <c r="C26" s="22">
        <f t="shared" si="0"/>
        <v>210679379.56422004</v>
      </c>
      <c r="D26" s="22">
        <v>25</v>
      </c>
      <c r="E26" s="22">
        <v>500000</v>
      </c>
      <c r="F26" s="22">
        <v>78</v>
      </c>
      <c r="G26" s="22">
        <f t="shared" si="7"/>
        <v>780000</v>
      </c>
      <c r="H26" s="23">
        <v>676.5</v>
      </c>
      <c r="I26" s="22">
        <f t="shared" si="4"/>
        <v>6765000</v>
      </c>
      <c r="J26" s="22"/>
      <c r="K26" s="22">
        <f t="shared" si="1"/>
        <v>0</v>
      </c>
      <c r="L26" s="22"/>
      <c r="M26" s="22">
        <f t="shared" si="2"/>
        <v>0</v>
      </c>
      <c r="N26" s="22">
        <v>20</v>
      </c>
      <c r="O26" s="22">
        <f t="shared" si="3"/>
        <v>3300000</v>
      </c>
      <c r="P26" s="22">
        <f t="shared" si="5"/>
        <v>7670.973567000001</v>
      </c>
      <c r="Q26" s="22">
        <f t="shared" si="6"/>
        <v>222024379.56422004</v>
      </c>
    </row>
    <row r="27" spans="1:17" s="20" customFormat="1" ht="23.25">
      <c r="A27" s="21" t="s">
        <v>35</v>
      </c>
      <c r="B27" s="22">
        <v>137328.93279944998</v>
      </c>
      <c r="C27" s="22">
        <f>SUM(C4:C26)</f>
        <v>4207425023.7377515</v>
      </c>
      <c r="D27" s="22">
        <v>4222</v>
      </c>
      <c r="E27" s="22">
        <v>84440000</v>
      </c>
      <c r="F27" s="22">
        <f>SUM(F4:F26)</f>
        <v>466</v>
      </c>
      <c r="G27" s="22">
        <f t="shared" si="7"/>
        <v>4660000</v>
      </c>
      <c r="H27" s="23">
        <v>21062.6196</v>
      </c>
      <c r="I27" s="22">
        <f>SUM(I4:I26)</f>
        <v>210626196</v>
      </c>
      <c r="J27" s="22">
        <f>SUM(J4:J26)</f>
        <v>3500</v>
      </c>
      <c r="K27" s="22">
        <f t="shared" si="1"/>
        <v>157500000</v>
      </c>
      <c r="L27" s="22">
        <f>SUM(L4:L26)</f>
        <v>570</v>
      </c>
      <c r="M27" s="22">
        <f t="shared" si="2"/>
        <v>31350000</v>
      </c>
      <c r="N27" s="22">
        <f>SUM(N4:N26)</f>
        <v>570</v>
      </c>
      <c r="O27" s="22">
        <f t="shared" si="3"/>
        <v>94050000</v>
      </c>
      <c r="P27" s="22">
        <f>SUM(P4:P26)</f>
        <v>167619.0939554387</v>
      </c>
      <c r="Q27" s="22">
        <f>O27+M27+K27+E27+C27</f>
        <v>4574765023.737751</v>
      </c>
    </row>
  </sheetData>
  <sheetProtection/>
  <mergeCells count="11">
    <mergeCell ref="H2:I2"/>
    <mergeCell ref="A1:Q1"/>
    <mergeCell ref="A2:A3"/>
    <mergeCell ref="B2:C2"/>
    <mergeCell ref="Q2:Q3"/>
    <mergeCell ref="P2:P3"/>
    <mergeCell ref="D2:E2"/>
    <mergeCell ref="J2:K2"/>
    <mergeCell ref="L2:M2"/>
    <mergeCell ref="N2:O2"/>
    <mergeCell ref="F2:G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rightToLeft="1" zoomScalePageLayoutView="0" workbookViewId="0" topLeftCell="D1">
      <selection activeCell="K11" sqref="K11"/>
    </sheetView>
  </sheetViews>
  <sheetFormatPr defaultColWidth="9.140625" defaultRowHeight="12.75"/>
  <cols>
    <col min="1" max="1" width="4.28125" style="15" bestFit="1" customWidth="1"/>
    <col min="2" max="2" width="12.140625" style="15" bestFit="1" customWidth="1"/>
    <col min="3" max="3" width="7.8515625" style="15" bestFit="1" customWidth="1"/>
    <col min="4" max="4" width="9.00390625" style="15" bestFit="1" customWidth="1"/>
    <col min="5" max="5" width="11.7109375" style="15" customWidth="1"/>
    <col min="7" max="7" width="10.28125" style="0" customWidth="1"/>
    <col min="8" max="8" width="8.00390625" style="0" customWidth="1"/>
    <col min="9" max="10" width="10.28125" style="0" customWidth="1"/>
    <col min="11" max="11" width="15.421875" style="0" customWidth="1"/>
    <col min="12" max="12" width="9.140625" style="10" customWidth="1"/>
  </cols>
  <sheetData>
    <row r="1" spans="1:12" s="6" customFormat="1" ht="24" customHeight="1">
      <c r="A1" s="74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"/>
    </row>
    <row r="2" spans="1:12" s="9" customFormat="1" ht="24" customHeight="1">
      <c r="A2" s="77" t="s">
        <v>0</v>
      </c>
      <c r="B2" s="78" t="s">
        <v>1</v>
      </c>
      <c r="C2" s="83" t="s">
        <v>50</v>
      </c>
      <c r="D2" s="79" t="s">
        <v>44</v>
      </c>
      <c r="E2" s="80"/>
      <c r="F2" s="79" t="s">
        <v>45</v>
      </c>
      <c r="G2" s="80"/>
      <c r="H2" s="72" t="s">
        <v>52</v>
      </c>
      <c r="I2" s="73"/>
      <c r="J2" s="81" t="s">
        <v>119</v>
      </c>
      <c r="K2" s="81" t="s">
        <v>51</v>
      </c>
      <c r="L2" s="8"/>
    </row>
    <row r="3" spans="1:13" s="9" customFormat="1" ht="24" customHeight="1">
      <c r="A3" s="77"/>
      <c r="B3" s="78"/>
      <c r="C3" s="82"/>
      <c r="D3" s="1" t="s">
        <v>46</v>
      </c>
      <c r="E3" s="1" t="s">
        <v>53</v>
      </c>
      <c r="F3" s="1" t="s">
        <v>49</v>
      </c>
      <c r="G3" s="1" t="s">
        <v>53</v>
      </c>
      <c r="H3" s="1" t="s">
        <v>47</v>
      </c>
      <c r="I3" s="1" t="s">
        <v>53</v>
      </c>
      <c r="J3" s="82"/>
      <c r="K3" s="82"/>
      <c r="L3" s="8"/>
      <c r="M3" s="17"/>
    </row>
    <row r="4" spans="1:11" s="11" customFormat="1" ht="21.75">
      <c r="A4" s="4">
        <v>1</v>
      </c>
      <c r="B4" s="5" t="s">
        <v>39</v>
      </c>
      <c r="C4" s="4">
        <v>563</v>
      </c>
      <c r="D4" s="4">
        <v>1533</v>
      </c>
      <c r="E4" s="4">
        <f aca="true" t="shared" si="0" ref="E4:E26">D4*70</f>
        <v>107310</v>
      </c>
      <c r="F4" s="4">
        <f aca="true" t="shared" si="1" ref="F4:F26">C4*0.2</f>
        <v>112.60000000000001</v>
      </c>
      <c r="G4" s="4">
        <f aca="true" t="shared" si="2" ref="G4:G26">F4*120</f>
        <v>13512.000000000002</v>
      </c>
      <c r="H4" s="4">
        <f aca="true" t="shared" si="3" ref="H4:H26">C4*0.2</f>
        <v>112.60000000000001</v>
      </c>
      <c r="I4" s="4">
        <f aca="true" t="shared" si="4" ref="I4:I26">H4*400</f>
        <v>45040</v>
      </c>
      <c r="J4" s="4">
        <f>(F4+D4)/1000</f>
        <v>1.6456</v>
      </c>
      <c r="K4" s="4">
        <f aca="true" t="shared" si="5" ref="K4:K27">I4+G4+E4</f>
        <v>165862</v>
      </c>
    </row>
    <row r="5" spans="1:11" ht="21.75">
      <c r="A5" s="4">
        <v>2</v>
      </c>
      <c r="B5" s="4" t="s">
        <v>3</v>
      </c>
      <c r="C5" s="4">
        <v>277</v>
      </c>
      <c r="D5" s="4">
        <v>2930</v>
      </c>
      <c r="E5" s="4">
        <f t="shared" si="0"/>
        <v>205100</v>
      </c>
      <c r="F5" s="4">
        <f t="shared" si="1"/>
        <v>55.400000000000006</v>
      </c>
      <c r="G5" s="4">
        <f t="shared" si="2"/>
        <v>6648.000000000001</v>
      </c>
      <c r="H5" s="4">
        <f t="shared" si="3"/>
        <v>55.400000000000006</v>
      </c>
      <c r="I5" s="4">
        <f t="shared" si="4"/>
        <v>22160.000000000004</v>
      </c>
      <c r="J5" s="4">
        <f aca="true" t="shared" si="6" ref="J5:J26">(F5+D5)/1000</f>
        <v>2.9854000000000003</v>
      </c>
      <c r="K5" s="4">
        <f t="shared" si="5"/>
        <v>233908</v>
      </c>
    </row>
    <row r="6" spans="1:11" s="11" customFormat="1" ht="24" customHeight="1">
      <c r="A6" s="4">
        <v>3</v>
      </c>
      <c r="B6" s="5" t="s">
        <v>4</v>
      </c>
      <c r="C6" s="5">
        <v>52372</v>
      </c>
      <c r="D6" s="5">
        <v>128159</v>
      </c>
      <c r="E6" s="4">
        <f t="shared" si="0"/>
        <v>8971130</v>
      </c>
      <c r="F6" s="4">
        <f t="shared" si="1"/>
        <v>10474.400000000001</v>
      </c>
      <c r="G6" s="4">
        <f t="shared" si="2"/>
        <v>1256928.0000000002</v>
      </c>
      <c r="H6" s="4">
        <f t="shared" si="3"/>
        <v>10474.400000000001</v>
      </c>
      <c r="I6" s="4">
        <f t="shared" si="4"/>
        <v>4189760.0000000005</v>
      </c>
      <c r="J6" s="4">
        <f t="shared" si="6"/>
        <v>138.6334</v>
      </c>
      <c r="K6" s="4">
        <f t="shared" si="5"/>
        <v>14417818</v>
      </c>
    </row>
    <row r="7" spans="1:11" s="11" customFormat="1" ht="24" customHeight="1">
      <c r="A7" s="4">
        <v>4</v>
      </c>
      <c r="B7" s="5" t="s">
        <v>5</v>
      </c>
      <c r="C7" s="4">
        <v>1030</v>
      </c>
      <c r="D7" s="4">
        <v>3500</v>
      </c>
      <c r="E7" s="4">
        <f t="shared" si="0"/>
        <v>245000</v>
      </c>
      <c r="F7" s="4">
        <f t="shared" si="1"/>
        <v>206</v>
      </c>
      <c r="G7" s="4">
        <f t="shared" si="2"/>
        <v>24720</v>
      </c>
      <c r="H7" s="4">
        <f t="shared" si="3"/>
        <v>206</v>
      </c>
      <c r="I7" s="4">
        <f t="shared" si="4"/>
        <v>82400</v>
      </c>
      <c r="J7" s="4">
        <f t="shared" si="6"/>
        <v>3.706</v>
      </c>
      <c r="K7" s="4">
        <f t="shared" si="5"/>
        <v>352120</v>
      </c>
    </row>
    <row r="8" spans="1:14" s="11" customFormat="1" ht="24" customHeight="1">
      <c r="A8" s="4">
        <v>5</v>
      </c>
      <c r="B8" s="5" t="s">
        <v>40</v>
      </c>
      <c r="C8" s="4">
        <v>3642</v>
      </c>
      <c r="D8" s="4">
        <v>14286</v>
      </c>
      <c r="E8" s="4">
        <f t="shared" si="0"/>
        <v>1000020</v>
      </c>
      <c r="F8" s="4">
        <f t="shared" si="1"/>
        <v>728.4000000000001</v>
      </c>
      <c r="G8" s="4">
        <f t="shared" si="2"/>
        <v>87408.00000000001</v>
      </c>
      <c r="H8" s="4">
        <f t="shared" si="3"/>
        <v>728.4000000000001</v>
      </c>
      <c r="I8" s="4">
        <f t="shared" si="4"/>
        <v>291360.00000000006</v>
      </c>
      <c r="J8" s="4">
        <f t="shared" si="6"/>
        <v>15.0144</v>
      </c>
      <c r="K8" s="4">
        <f t="shared" si="5"/>
        <v>1378788</v>
      </c>
      <c r="N8" s="11" t="s">
        <v>48</v>
      </c>
    </row>
    <row r="9" spans="1:11" s="11" customFormat="1" ht="24" customHeight="1">
      <c r="A9" s="4">
        <v>6</v>
      </c>
      <c r="B9" s="5" t="s">
        <v>6</v>
      </c>
      <c r="C9" s="4">
        <v>2108</v>
      </c>
      <c r="D9" s="4">
        <v>5247</v>
      </c>
      <c r="E9" s="4">
        <f t="shared" si="0"/>
        <v>367290</v>
      </c>
      <c r="F9" s="4">
        <f t="shared" si="1"/>
        <v>421.6</v>
      </c>
      <c r="G9" s="4">
        <f t="shared" si="2"/>
        <v>50592</v>
      </c>
      <c r="H9" s="4">
        <f t="shared" si="3"/>
        <v>421.6</v>
      </c>
      <c r="I9" s="4">
        <f t="shared" si="4"/>
        <v>168640</v>
      </c>
      <c r="J9" s="4">
        <f t="shared" si="6"/>
        <v>5.6686000000000005</v>
      </c>
      <c r="K9" s="4">
        <f t="shared" si="5"/>
        <v>586522</v>
      </c>
    </row>
    <row r="10" spans="1:11" s="11" customFormat="1" ht="24" customHeight="1">
      <c r="A10" s="4">
        <v>7</v>
      </c>
      <c r="B10" s="5" t="s">
        <v>7</v>
      </c>
      <c r="C10" s="4">
        <v>22760</v>
      </c>
      <c r="D10" s="4">
        <v>44866</v>
      </c>
      <c r="E10" s="4">
        <f t="shared" si="0"/>
        <v>3140620</v>
      </c>
      <c r="F10" s="4">
        <f t="shared" si="1"/>
        <v>4552</v>
      </c>
      <c r="G10" s="4">
        <f t="shared" si="2"/>
        <v>546240</v>
      </c>
      <c r="H10" s="4">
        <f t="shared" si="3"/>
        <v>4552</v>
      </c>
      <c r="I10" s="4">
        <f t="shared" si="4"/>
        <v>1820800</v>
      </c>
      <c r="J10" s="4">
        <f t="shared" si="6"/>
        <v>49.418</v>
      </c>
      <c r="K10" s="4">
        <f t="shared" si="5"/>
        <v>5507660</v>
      </c>
    </row>
    <row r="11" spans="1:11" s="11" customFormat="1" ht="24" customHeight="1">
      <c r="A11" s="4">
        <v>8</v>
      </c>
      <c r="B11" s="5" t="s">
        <v>8</v>
      </c>
      <c r="C11" s="4">
        <v>48910</v>
      </c>
      <c r="D11" s="4">
        <v>291883</v>
      </c>
      <c r="E11" s="4">
        <f t="shared" si="0"/>
        <v>20431810</v>
      </c>
      <c r="F11" s="4">
        <f t="shared" si="1"/>
        <v>9782</v>
      </c>
      <c r="G11" s="4">
        <f t="shared" si="2"/>
        <v>1173840</v>
      </c>
      <c r="H11" s="4">
        <f t="shared" si="3"/>
        <v>9782</v>
      </c>
      <c r="I11" s="4">
        <f t="shared" si="4"/>
        <v>3912800</v>
      </c>
      <c r="J11" s="4">
        <f t="shared" si="6"/>
        <v>301.665</v>
      </c>
      <c r="K11" s="4">
        <f t="shared" si="5"/>
        <v>25518450</v>
      </c>
    </row>
    <row r="12" spans="1:11" s="11" customFormat="1" ht="24" customHeight="1">
      <c r="A12" s="4">
        <v>9</v>
      </c>
      <c r="B12" s="5" t="s">
        <v>55</v>
      </c>
      <c r="C12" s="4">
        <v>313</v>
      </c>
      <c r="D12" s="4">
        <v>6357</v>
      </c>
      <c r="E12" s="4">
        <f t="shared" si="0"/>
        <v>444990</v>
      </c>
      <c r="F12" s="4">
        <f t="shared" si="1"/>
        <v>62.6</v>
      </c>
      <c r="G12" s="4">
        <f t="shared" si="2"/>
        <v>7512</v>
      </c>
      <c r="H12" s="4">
        <f t="shared" si="3"/>
        <v>62.6</v>
      </c>
      <c r="I12" s="4">
        <f t="shared" si="4"/>
        <v>25040</v>
      </c>
      <c r="J12" s="4">
        <f t="shared" si="6"/>
        <v>6.4196</v>
      </c>
      <c r="K12" s="4">
        <f t="shared" si="5"/>
        <v>477542</v>
      </c>
    </row>
    <row r="13" spans="1:11" s="11" customFormat="1" ht="24" customHeight="1">
      <c r="A13" s="4">
        <v>10</v>
      </c>
      <c r="B13" s="5" t="s">
        <v>9</v>
      </c>
      <c r="C13" s="4">
        <v>4614</v>
      </c>
      <c r="D13" s="4">
        <v>27427</v>
      </c>
      <c r="E13" s="4">
        <f t="shared" si="0"/>
        <v>1919890</v>
      </c>
      <c r="F13" s="4">
        <f t="shared" si="1"/>
        <v>922.8000000000001</v>
      </c>
      <c r="G13" s="4">
        <f t="shared" si="2"/>
        <v>110736.00000000001</v>
      </c>
      <c r="H13" s="4">
        <f t="shared" si="3"/>
        <v>922.8000000000001</v>
      </c>
      <c r="I13" s="4">
        <f t="shared" si="4"/>
        <v>369120</v>
      </c>
      <c r="J13" s="4">
        <f t="shared" si="6"/>
        <v>28.3498</v>
      </c>
      <c r="K13" s="4">
        <f t="shared" si="5"/>
        <v>2399746</v>
      </c>
    </row>
    <row r="14" spans="1:11" s="11" customFormat="1" ht="24" customHeight="1">
      <c r="A14" s="4">
        <v>11</v>
      </c>
      <c r="B14" s="5" t="s">
        <v>10</v>
      </c>
      <c r="C14" s="4">
        <v>24982</v>
      </c>
      <c r="D14" s="4">
        <v>63416</v>
      </c>
      <c r="E14" s="4">
        <f t="shared" si="0"/>
        <v>4439120</v>
      </c>
      <c r="F14" s="4">
        <f t="shared" si="1"/>
        <v>4996.400000000001</v>
      </c>
      <c r="G14" s="4">
        <f t="shared" si="2"/>
        <v>599568.0000000001</v>
      </c>
      <c r="H14" s="4">
        <f t="shared" si="3"/>
        <v>4996.400000000001</v>
      </c>
      <c r="I14" s="4">
        <f t="shared" si="4"/>
        <v>1998560.0000000002</v>
      </c>
      <c r="J14" s="4">
        <f t="shared" si="6"/>
        <v>68.41239999999999</v>
      </c>
      <c r="K14" s="4">
        <f t="shared" si="5"/>
        <v>7037248</v>
      </c>
    </row>
    <row r="15" spans="1:11" s="11" customFormat="1" ht="24" customHeight="1">
      <c r="A15" s="4">
        <v>12</v>
      </c>
      <c r="B15" s="5" t="s">
        <v>24</v>
      </c>
      <c r="C15" s="4">
        <v>12668</v>
      </c>
      <c r="D15" s="4">
        <v>82533</v>
      </c>
      <c r="E15" s="4">
        <f t="shared" si="0"/>
        <v>5777310</v>
      </c>
      <c r="F15" s="4">
        <f t="shared" si="1"/>
        <v>2533.6000000000004</v>
      </c>
      <c r="G15" s="4">
        <f t="shared" si="2"/>
        <v>304032.00000000006</v>
      </c>
      <c r="H15" s="4">
        <f t="shared" si="3"/>
        <v>2533.6000000000004</v>
      </c>
      <c r="I15" s="4">
        <f t="shared" si="4"/>
        <v>1013440.0000000001</v>
      </c>
      <c r="J15" s="4">
        <f t="shared" si="6"/>
        <v>85.06660000000001</v>
      </c>
      <c r="K15" s="4">
        <f t="shared" si="5"/>
        <v>7094782</v>
      </c>
    </row>
    <row r="16" spans="1:11" s="11" customFormat="1" ht="24" customHeight="1">
      <c r="A16" s="4">
        <v>13</v>
      </c>
      <c r="B16" s="5" t="s">
        <v>11</v>
      </c>
      <c r="C16" s="4">
        <v>70387</v>
      </c>
      <c r="D16" s="4">
        <v>209608</v>
      </c>
      <c r="E16" s="4">
        <f t="shared" si="0"/>
        <v>14672560</v>
      </c>
      <c r="F16" s="4">
        <f t="shared" si="1"/>
        <v>14077.400000000001</v>
      </c>
      <c r="G16" s="4">
        <f t="shared" si="2"/>
        <v>1689288.0000000002</v>
      </c>
      <c r="H16" s="4">
        <f t="shared" si="3"/>
        <v>14077.400000000001</v>
      </c>
      <c r="I16" s="4">
        <f t="shared" si="4"/>
        <v>5630960.000000001</v>
      </c>
      <c r="J16" s="4">
        <f t="shared" si="6"/>
        <v>223.6854</v>
      </c>
      <c r="K16" s="4">
        <f t="shared" si="5"/>
        <v>21992808</v>
      </c>
    </row>
    <row r="17" spans="1:11" s="11" customFormat="1" ht="24" customHeight="1">
      <c r="A17" s="4">
        <v>14</v>
      </c>
      <c r="B17" s="5" t="s">
        <v>12</v>
      </c>
      <c r="C17" s="4">
        <v>7234</v>
      </c>
      <c r="D17" s="4">
        <v>47290</v>
      </c>
      <c r="E17" s="4">
        <f t="shared" si="0"/>
        <v>3310300</v>
      </c>
      <c r="F17" s="4">
        <f t="shared" si="1"/>
        <v>1446.8000000000002</v>
      </c>
      <c r="G17" s="4">
        <f t="shared" si="2"/>
        <v>173616.00000000003</v>
      </c>
      <c r="H17" s="4">
        <f t="shared" si="3"/>
        <v>1446.8000000000002</v>
      </c>
      <c r="I17" s="4">
        <f t="shared" si="4"/>
        <v>578720.0000000001</v>
      </c>
      <c r="J17" s="4">
        <f t="shared" si="6"/>
        <v>48.7368</v>
      </c>
      <c r="K17" s="4">
        <f t="shared" si="5"/>
        <v>4062636</v>
      </c>
    </row>
    <row r="18" spans="1:11" s="11" customFormat="1" ht="24" customHeight="1">
      <c r="A18" s="4">
        <v>15</v>
      </c>
      <c r="B18" s="5" t="s">
        <v>13</v>
      </c>
      <c r="C18" s="4">
        <v>13613</v>
      </c>
      <c r="D18" s="4">
        <v>55512</v>
      </c>
      <c r="E18" s="4">
        <f t="shared" si="0"/>
        <v>3885840</v>
      </c>
      <c r="F18" s="4">
        <f t="shared" si="1"/>
        <v>2722.6000000000004</v>
      </c>
      <c r="G18" s="4">
        <f t="shared" si="2"/>
        <v>326712.00000000006</v>
      </c>
      <c r="H18" s="4">
        <f t="shared" si="3"/>
        <v>2722.6000000000004</v>
      </c>
      <c r="I18" s="4">
        <f t="shared" si="4"/>
        <v>1089040.0000000002</v>
      </c>
      <c r="J18" s="4">
        <f t="shared" si="6"/>
        <v>58.2346</v>
      </c>
      <c r="K18" s="4">
        <f t="shared" si="5"/>
        <v>5301592</v>
      </c>
    </row>
    <row r="19" spans="1:11" s="11" customFormat="1" ht="24" customHeight="1">
      <c r="A19" s="4">
        <v>16</v>
      </c>
      <c r="B19" s="5" t="s">
        <v>41</v>
      </c>
      <c r="C19" s="4">
        <v>500</v>
      </c>
      <c r="D19" s="4">
        <v>1000</v>
      </c>
      <c r="E19" s="4">
        <f t="shared" si="0"/>
        <v>70000</v>
      </c>
      <c r="F19" s="4">
        <f t="shared" si="1"/>
        <v>100</v>
      </c>
      <c r="G19" s="4">
        <f t="shared" si="2"/>
        <v>12000</v>
      </c>
      <c r="H19" s="4">
        <f t="shared" si="3"/>
        <v>100</v>
      </c>
      <c r="I19" s="4">
        <f t="shared" si="4"/>
        <v>40000</v>
      </c>
      <c r="J19" s="4">
        <f t="shared" si="6"/>
        <v>1.1</v>
      </c>
      <c r="K19" s="4">
        <f t="shared" si="5"/>
        <v>122000</v>
      </c>
    </row>
    <row r="20" spans="1:11" s="11" customFormat="1" ht="24" customHeight="1">
      <c r="A20" s="4">
        <v>17</v>
      </c>
      <c r="B20" s="4" t="s">
        <v>14</v>
      </c>
      <c r="C20" s="4">
        <v>10824</v>
      </c>
      <c r="D20" s="4">
        <v>24838</v>
      </c>
      <c r="E20" s="4">
        <f t="shared" si="0"/>
        <v>1738660</v>
      </c>
      <c r="F20" s="4">
        <f t="shared" si="1"/>
        <v>2164.8</v>
      </c>
      <c r="G20" s="4">
        <f t="shared" si="2"/>
        <v>259776.00000000003</v>
      </c>
      <c r="H20" s="4">
        <f t="shared" si="3"/>
        <v>2164.8</v>
      </c>
      <c r="I20" s="4">
        <f t="shared" si="4"/>
        <v>865920.0000000001</v>
      </c>
      <c r="J20" s="4">
        <f t="shared" si="6"/>
        <v>27.0028</v>
      </c>
      <c r="K20" s="4">
        <f t="shared" si="5"/>
        <v>2864356</v>
      </c>
    </row>
    <row r="21" spans="1:11" s="11" customFormat="1" ht="24" customHeight="1">
      <c r="A21" s="4">
        <v>18</v>
      </c>
      <c r="B21" s="4" t="s">
        <v>15</v>
      </c>
      <c r="C21" s="4">
        <v>13074</v>
      </c>
      <c r="D21" s="4">
        <v>55506</v>
      </c>
      <c r="E21" s="4">
        <f t="shared" si="0"/>
        <v>3885420</v>
      </c>
      <c r="F21" s="4">
        <f t="shared" si="1"/>
        <v>2614.8</v>
      </c>
      <c r="G21" s="4">
        <f t="shared" si="2"/>
        <v>313776</v>
      </c>
      <c r="H21" s="4">
        <f t="shared" si="3"/>
        <v>2614.8</v>
      </c>
      <c r="I21" s="4">
        <f t="shared" si="4"/>
        <v>1045920.0000000001</v>
      </c>
      <c r="J21" s="4">
        <f t="shared" si="6"/>
        <v>58.1208</v>
      </c>
      <c r="K21" s="4">
        <f t="shared" si="5"/>
        <v>5245116</v>
      </c>
    </row>
    <row r="22" spans="1:11" s="11" customFormat="1" ht="24" customHeight="1">
      <c r="A22" s="4">
        <v>19</v>
      </c>
      <c r="B22" s="4" t="s">
        <v>16</v>
      </c>
      <c r="C22" s="4">
        <v>4588</v>
      </c>
      <c r="D22" s="4">
        <v>22780</v>
      </c>
      <c r="E22" s="4">
        <f t="shared" si="0"/>
        <v>1594600</v>
      </c>
      <c r="F22" s="4">
        <f t="shared" si="1"/>
        <v>917.6</v>
      </c>
      <c r="G22" s="4">
        <f t="shared" si="2"/>
        <v>110112</v>
      </c>
      <c r="H22" s="4">
        <f t="shared" si="3"/>
        <v>917.6</v>
      </c>
      <c r="I22" s="4">
        <f t="shared" si="4"/>
        <v>367040</v>
      </c>
      <c r="J22" s="4">
        <f t="shared" si="6"/>
        <v>23.697599999999998</v>
      </c>
      <c r="K22" s="4">
        <f t="shared" si="5"/>
        <v>2071752</v>
      </c>
    </row>
    <row r="23" spans="1:11" s="11" customFormat="1" ht="24" customHeight="1">
      <c r="A23" s="4">
        <v>20</v>
      </c>
      <c r="B23" s="4" t="s">
        <v>42</v>
      </c>
      <c r="C23" s="4">
        <v>1885</v>
      </c>
      <c r="D23" s="4">
        <v>6495</v>
      </c>
      <c r="E23" s="4">
        <f t="shared" si="0"/>
        <v>454650</v>
      </c>
      <c r="F23" s="4">
        <f t="shared" si="1"/>
        <v>377</v>
      </c>
      <c r="G23" s="4">
        <f t="shared" si="2"/>
        <v>45240</v>
      </c>
      <c r="H23" s="4">
        <f t="shared" si="3"/>
        <v>377</v>
      </c>
      <c r="I23" s="4">
        <f t="shared" si="4"/>
        <v>150800</v>
      </c>
      <c r="J23" s="4">
        <f t="shared" si="6"/>
        <v>6.872</v>
      </c>
      <c r="K23" s="4">
        <f t="shared" si="5"/>
        <v>650690</v>
      </c>
    </row>
    <row r="24" spans="1:11" s="11" customFormat="1" ht="24" customHeight="1">
      <c r="A24" s="4">
        <v>21</v>
      </c>
      <c r="B24" s="4" t="s">
        <v>18</v>
      </c>
      <c r="C24" s="4">
        <v>98</v>
      </c>
      <c r="D24" s="4">
        <v>1157</v>
      </c>
      <c r="E24" s="4">
        <f t="shared" si="0"/>
        <v>80990</v>
      </c>
      <c r="F24" s="4">
        <f t="shared" si="1"/>
        <v>19.6</v>
      </c>
      <c r="G24" s="4">
        <f t="shared" si="2"/>
        <v>2352</v>
      </c>
      <c r="H24" s="4">
        <f t="shared" si="3"/>
        <v>19.6</v>
      </c>
      <c r="I24" s="4">
        <f t="shared" si="4"/>
        <v>7840.000000000001</v>
      </c>
      <c r="J24" s="4">
        <f t="shared" si="6"/>
        <v>1.1765999999999999</v>
      </c>
      <c r="K24" s="4">
        <f t="shared" si="5"/>
        <v>91182</v>
      </c>
    </row>
    <row r="25" spans="1:11" s="11" customFormat="1" ht="24" customHeight="1">
      <c r="A25" s="4">
        <v>22</v>
      </c>
      <c r="B25" s="4" t="s">
        <v>43</v>
      </c>
      <c r="C25" s="4">
        <v>309882</v>
      </c>
      <c r="D25" s="4">
        <v>1161504</v>
      </c>
      <c r="E25" s="4">
        <f t="shared" si="0"/>
        <v>81305280</v>
      </c>
      <c r="F25" s="4">
        <f t="shared" si="1"/>
        <v>61976.4</v>
      </c>
      <c r="G25" s="4">
        <f t="shared" si="2"/>
        <v>7437168</v>
      </c>
      <c r="H25" s="4">
        <f t="shared" si="3"/>
        <v>61976.4</v>
      </c>
      <c r="I25" s="4">
        <f t="shared" si="4"/>
        <v>24790560</v>
      </c>
      <c r="J25" s="4">
        <f t="shared" si="6"/>
        <v>1223.4804</v>
      </c>
      <c r="K25" s="4">
        <f t="shared" si="5"/>
        <v>113533008</v>
      </c>
    </row>
    <row r="26" spans="1:11" s="11" customFormat="1" ht="24" customHeight="1">
      <c r="A26" s="4">
        <v>23</v>
      </c>
      <c r="B26" s="4" t="s">
        <v>19</v>
      </c>
      <c r="C26" s="4">
        <v>3606</v>
      </c>
      <c r="D26" s="4">
        <v>23432</v>
      </c>
      <c r="E26" s="4">
        <f t="shared" si="0"/>
        <v>1640240</v>
      </c>
      <c r="F26" s="4">
        <f t="shared" si="1"/>
        <v>721.2</v>
      </c>
      <c r="G26" s="4">
        <f t="shared" si="2"/>
        <v>86544</v>
      </c>
      <c r="H26" s="4">
        <f t="shared" si="3"/>
        <v>721.2</v>
      </c>
      <c r="I26" s="4">
        <f t="shared" si="4"/>
        <v>288480</v>
      </c>
      <c r="J26" s="4">
        <f t="shared" si="6"/>
        <v>24.153200000000002</v>
      </c>
      <c r="K26" s="4">
        <f t="shared" si="5"/>
        <v>2015264</v>
      </c>
    </row>
    <row r="27" spans="1:12" s="14" customFormat="1" ht="27.75" customHeight="1">
      <c r="A27" s="4"/>
      <c r="B27" s="12" t="s">
        <v>2</v>
      </c>
      <c r="C27" s="4">
        <f>SUM(C4:C26)</f>
        <v>609930</v>
      </c>
      <c r="D27" s="4">
        <f aca="true" t="shared" si="7" ref="D27:I27">SUM(D4:D26)</f>
        <v>2281259</v>
      </c>
      <c r="E27" s="4">
        <f t="shared" si="7"/>
        <v>159688130</v>
      </c>
      <c r="F27" s="4">
        <f t="shared" si="7"/>
        <v>121986.00000000001</v>
      </c>
      <c r="G27" s="4">
        <f t="shared" si="7"/>
        <v>14638320</v>
      </c>
      <c r="H27" s="4">
        <f t="shared" si="7"/>
        <v>121986.00000000001</v>
      </c>
      <c r="I27" s="4">
        <f t="shared" si="7"/>
        <v>48794400</v>
      </c>
      <c r="J27" s="4">
        <f>SUM(J4:J26)</f>
        <v>2403.245</v>
      </c>
      <c r="K27" s="4">
        <f t="shared" si="5"/>
        <v>223120850</v>
      </c>
      <c r="L27" s="13"/>
    </row>
    <row r="28" ht="15" customHeight="1">
      <c r="E28" s="16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3:5" ht="12.75">
      <c r="C59"/>
      <c r="D59"/>
      <c r="E59"/>
    </row>
    <row r="60" spans="3:5" ht="12.75">
      <c r="C60"/>
      <c r="D60"/>
      <c r="E60"/>
    </row>
    <row r="61" spans="3:5" ht="12.75">
      <c r="C61"/>
      <c r="D61"/>
      <c r="E61"/>
    </row>
    <row r="62" spans="3:5" ht="12.75">
      <c r="C62"/>
      <c r="D62"/>
      <c r="E62"/>
    </row>
    <row r="63" spans="3:5" ht="12.75">
      <c r="C63"/>
      <c r="D63"/>
      <c r="E63"/>
    </row>
    <row r="64" spans="3:5" ht="12.75">
      <c r="C64"/>
      <c r="D64"/>
      <c r="E64"/>
    </row>
    <row r="65" spans="3:5" ht="12.75">
      <c r="C65"/>
      <c r="D65"/>
      <c r="E65"/>
    </row>
    <row r="66" spans="3:5" ht="12.75">
      <c r="C66"/>
      <c r="D66"/>
      <c r="E66"/>
    </row>
    <row r="67" spans="3:5" ht="12.75">
      <c r="C67"/>
      <c r="D67"/>
      <c r="E67"/>
    </row>
    <row r="68" spans="3:5" ht="12.75">
      <c r="C68"/>
      <c r="D68"/>
      <c r="E68"/>
    </row>
    <row r="69" spans="3:5" ht="12.75">
      <c r="C69"/>
      <c r="D69"/>
      <c r="E69"/>
    </row>
    <row r="70" spans="3:5" ht="12.75">
      <c r="C70"/>
      <c r="D70"/>
      <c r="E70"/>
    </row>
    <row r="71" spans="3:5" ht="12.75">
      <c r="C71"/>
      <c r="D71"/>
      <c r="E71"/>
    </row>
    <row r="72" spans="3:5" ht="12.75">
      <c r="C72"/>
      <c r="D72"/>
      <c r="E72"/>
    </row>
    <row r="73" spans="3:5" ht="12.75">
      <c r="C73"/>
      <c r="D73"/>
      <c r="E73"/>
    </row>
    <row r="74" spans="3:5" ht="12.75">
      <c r="C74"/>
      <c r="D74"/>
      <c r="E74"/>
    </row>
    <row r="75" spans="3:5" ht="12.75">
      <c r="C75"/>
      <c r="D75"/>
      <c r="E75"/>
    </row>
    <row r="76" spans="3:5" ht="12.75">
      <c r="C76"/>
      <c r="D76"/>
      <c r="E76"/>
    </row>
    <row r="77" spans="3:5" ht="12.75">
      <c r="C77"/>
      <c r="D77"/>
      <c r="E77"/>
    </row>
    <row r="78" spans="3:5" ht="12.75">
      <c r="C78"/>
      <c r="D78"/>
      <c r="E78"/>
    </row>
    <row r="79" spans="3:5" ht="12.75">
      <c r="C79"/>
      <c r="D79"/>
      <c r="E79"/>
    </row>
    <row r="80" spans="3:5" ht="12.75">
      <c r="C80"/>
      <c r="D80"/>
      <c r="E80"/>
    </row>
    <row r="81" spans="3:5" ht="12.75">
      <c r="C81"/>
      <c r="D81"/>
      <c r="E81"/>
    </row>
  </sheetData>
  <sheetProtection/>
  <mergeCells count="9">
    <mergeCell ref="H2:I2"/>
    <mergeCell ref="A1:K1"/>
    <mergeCell ref="A2:A3"/>
    <mergeCell ref="B2:B3"/>
    <mergeCell ref="D2:E2"/>
    <mergeCell ref="F2:G2"/>
    <mergeCell ref="K2:K3"/>
    <mergeCell ref="C2:C3"/>
    <mergeCell ref="J2:J3"/>
  </mergeCells>
  <printOptions horizontalCentered="1"/>
  <pageMargins left="0" right="0" top="0" bottom="0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zoomScalePageLayoutView="0" workbookViewId="0" topLeftCell="F1">
      <selection activeCell="K13" sqref="K13"/>
    </sheetView>
  </sheetViews>
  <sheetFormatPr defaultColWidth="9.140625" defaultRowHeight="12.75"/>
  <cols>
    <col min="1" max="1" width="3.7109375" style="2" customWidth="1"/>
    <col min="2" max="2" width="8.421875" style="2" customWidth="1"/>
    <col min="3" max="3" width="7.140625" style="2" bestFit="1" customWidth="1"/>
    <col min="4" max="4" width="9.57421875" style="2" bestFit="1" customWidth="1"/>
    <col min="5" max="5" width="7.140625" style="2" bestFit="1" customWidth="1"/>
    <col min="6" max="6" width="9.140625" style="2" bestFit="1" customWidth="1"/>
    <col min="7" max="7" width="7.140625" style="2" bestFit="1" customWidth="1"/>
    <col min="8" max="8" width="9.57421875" style="2" bestFit="1" customWidth="1"/>
    <col min="9" max="9" width="7.140625" style="2" bestFit="1" customWidth="1"/>
    <col min="10" max="10" width="9.57421875" style="2" bestFit="1" customWidth="1"/>
    <col min="11" max="11" width="7.140625" style="2" bestFit="1" customWidth="1"/>
    <col min="12" max="12" width="9.140625" style="2" bestFit="1" customWidth="1"/>
    <col min="13" max="13" width="6.00390625" style="2" bestFit="1" customWidth="1"/>
    <col min="14" max="14" width="9.7109375" style="2" bestFit="1" customWidth="1"/>
    <col min="15" max="15" width="7.140625" style="2" bestFit="1" customWidth="1"/>
    <col min="16" max="16" width="8.140625" style="2" bestFit="1" customWidth="1"/>
    <col min="17" max="17" width="7.140625" style="2" bestFit="1" customWidth="1"/>
    <col min="18" max="18" width="10.140625" style="2" bestFit="1" customWidth="1"/>
    <col min="19" max="16384" width="9.140625" style="2" customWidth="1"/>
  </cols>
  <sheetData>
    <row r="1" spans="1:18" s="28" customFormat="1" ht="21.75" customHeight="1" thickBot="1">
      <c r="A1" s="84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1:18" s="31" customFormat="1" ht="22.5" customHeight="1" thickBot="1">
      <c r="A2" s="86" t="s">
        <v>0</v>
      </c>
      <c r="B2" s="86" t="s">
        <v>73</v>
      </c>
      <c r="C2" s="86" t="s">
        <v>86</v>
      </c>
      <c r="D2" s="86"/>
      <c r="E2" s="86" t="s">
        <v>87</v>
      </c>
      <c r="F2" s="86"/>
      <c r="G2" s="86" t="s">
        <v>88</v>
      </c>
      <c r="H2" s="86"/>
      <c r="I2" s="86" t="s">
        <v>89</v>
      </c>
      <c r="J2" s="86"/>
      <c r="K2" s="86" t="s">
        <v>90</v>
      </c>
      <c r="L2" s="86"/>
      <c r="M2" s="87" t="s">
        <v>91</v>
      </c>
      <c r="N2" s="88"/>
      <c r="O2" s="86" t="s">
        <v>92</v>
      </c>
      <c r="P2" s="86"/>
      <c r="Q2" s="86" t="s">
        <v>36</v>
      </c>
      <c r="R2" s="86"/>
    </row>
    <row r="3" spans="1:18" s="31" customFormat="1" ht="24.75" customHeight="1" thickBot="1">
      <c r="A3" s="86"/>
      <c r="B3" s="86"/>
      <c r="C3" s="30" t="s">
        <v>56</v>
      </c>
      <c r="D3" s="30" t="s">
        <v>62</v>
      </c>
      <c r="E3" s="30" t="s">
        <v>56</v>
      </c>
      <c r="F3" s="30" t="s">
        <v>62</v>
      </c>
      <c r="G3" s="30" t="s">
        <v>56</v>
      </c>
      <c r="H3" s="30" t="s">
        <v>62</v>
      </c>
      <c r="I3" s="30" t="s">
        <v>56</v>
      </c>
      <c r="J3" s="30" t="s">
        <v>62</v>
      </c>
      <c r="K3" s="30" t="s">
        <v>56</v>
      </c>
      <c r="L3" s="30" t="s">
        <v>62</v>
      </c>
      <c r="M3" s="32" t="s">
        <v>95</v>
      </c>
      <c r="N3" s="30" t="s">
        <v>62</v>
      </c>
      <c r="O3" s="30" t="s">
        <v>56</v>
      </c>
      <c r="P3" s="30" t="s">
        <v>62</v>
      </c>
      <c r="Q3" s="30" t="s">
        <v>56</v>
      </c>
      <c r="R3" s="30" t="s">
        <v>62</v>
      </c>
    </row>
    <row r="4" spans="1:18" s="31" customFormat="1" ht="23.25" customHeight="1" thickBot="1">
      <c r="A4" s="33">
        <v>1</v>
      </c>
      <c r="B4" s="33" t="s">
        <v>79</v>
      </c>
      <c r="C4" s="33">
        <v>288.23</v>
      </c>
      <c r="D4" s="33">
        <f>C4*150000</f>
        <v>43234500</v>
      </c>
      <c r="E4" s="33">
        <v>218.4</v>
      </c>
      <c r="F4" s="33">
        <f>E4*145000</f>
        <v>31668000</v>
      </c>
      <c r="G4" s="33">
        <v>209.4825</v>
      </c>
      <c r="H4" s="33">
        <f>G4*107000</f>
        <v>22414627.5</v>
      </c>
      <c r="I4" s="33">
        <v>940.54912</v>
      </c>
      <c r="J4" s="33">
        <f>I4*103000</f>
        <v>96876559.36</v>
      </c>
      <c r="K4" s="33">
        <v>112</v>
      </c>
      <c r="L4" s="33">
        <f>K4*100000</f>
        <v>11200000</v>
      </c>
      <c r="M4" s="33">
        <f>K4+I4+G4</f>
        <v>1262.0316200000002</v>
      </c>
      <c r="N4" s="33">
        <f>L4+J4+H4</f>
        <v>130491186.86</v>
      </c>
      <c r="O4" s="33">
        <v>28.9</v>
      </c>
      <c r="P4" s="33">
        <f>O4*80000</f>
        <v>2312000</v>
      </c>
      <c r="Q4" s="33">
        <f>O4+M4+E4+C4</f>
        <v>1797.5616200000004</v>
      </c>
      <c r="R4" s="33">
        <f>P4+N4+F4+D4</f>
        <v>207705686.86</v>
      </c>
    </row>
    <row r="5" spans="1:18" s="31" customFormat="1" ht="23.25" customHeight="1" thickBot="1">
      <c r="A5" s="33">
        <v>2</v>
      </c>
      <c r="B5" s="33" t="s">
        <v>3</v>
      </c>
      <c r="C5" s="33">
        <v>773.3</v>
      </c>
      <c r="D5" s="33">
        <f aca="true" t="shared" si="0" ref="D5:D26">C5*150000</f>
        <v>115995000</v>
      </c>
      <c r="E5" s="33">
        <v>287.28</v>
      </c>
      <c r="F5" s="33">
        <f aca="true" t="shared" si="1" ref="F5:F26">E5*145000</f>
        <v>41655599.99999999</v>
      </c>
      <c r="G5" s="33">
        <v>75.16725</v>
      </c>
      <c r="H5" s="33">
        <f aca="true" t="shared" si="2" ref="H5:H26">G5*107000</f>
        <v>8042895.75</v>
      </c>
      <c r="I5" s="33">
        <v>292.65152</v>
      </c>
      <c r="J5" s="33">
        <f aca="true" t="shared" si="3" ref="J5:J26">I5*103000</f>
        <v>30143106.56</v>
      </c>
      <c r="K5" s="33">
        <v>80.64</v>
      </c>
      <c r="L5" s="33">
        <f aca="true" t="shared" si="4" ref="L5:L26">K5*100000</f>
        <v>8064000</v>
      </c>
      <c r="M5" s="33">
        <f aca="true" t="shared" si="5" ref="M5:N26">K5+I5+G5</f>
        <v>448.45876999999996</v>
      </c>
      <c r="N5" s="33">
        <f t="shared" si="5"/>
        <v>46250002.31</v>
      </c>
      <c r="O5" s="33">
        <v>61.88</v>
      </c>
      <c r="P5" s="33">
        <f aca="true" t="shared" si="6" ref="P5:P26">O5*80000</f>
        <v>4950400</v>
      </c>
      <c r="Q5" s="33">
        <f aca="true" t="shared" si="7" ref="Q5:R26">O5+M5+E5+C5</f>
        <v>1570.9187699999998</v>
      </c>
      <c r="R5" s="33">
        <f t="shared" si="7"/>
        <v>208851002.31</v>
      </c>
    </row>
    <row r="6" spans="1:18" s="31" customFormat="1" ht="23.25" customHeight="1" thickBot="1">
      <c r="A6" s="33">
        <v>3</v>
      </c>
      <c r="B6" s="33" t="s">
        <v>4</v>
      </c>
      <c r="C6" s="33">
        <v>1799.68</v>
      </c>
      <c r="D6" s="33">
        <f t="shared" si="0"/>
        <v>269952000</v>
      </c>
      <c r="E6" s="33">
        <v>352.8</v>
      </c>
      <c r="F6" s="33">
        <f t="shared" si="1"/>
        <v>51156000</v>
      </c>
      <c r="G6" s="33">
        <v>2692.3841</v>
      </c>
      <c r="H6" s="33">
        <f t="shared" si="2"/>
        <v>288085098.70000005</v>
      </c>
      <c r="I6" s="33">
        <v>4104.58496</v>
      </c>
      <c r="J6" s="33">
        <f t="shared" si="3"/>
        <v>422772250.88</v>
      </c>
      <c r="K6" s="33">
        <v>268.8</v>
      </c>
      <c r="L6" s="33">
        <f t="shared" si="4"/>
        <v>26880000</v>
      </c>
      <c r="M6" s="33">
        <f t="shared" si="5"/>
        <v>7065.7690600000005</v>
      </c>
      <c r="N6" s="33">
        <f t="shared" si="5"/>
        <v>737737349.58</v>
      </c>
      <c r="O6" s="33">
        <v>0</v>
      </c>
      <c r="P6" s="33">
        <f t="shared" si="6"/>
        <v>0</v>
      </c>
      <c r="Q6" s="33">
        <f t="shared" si="7"/>
        <v>9218.24906</v>
      </c>
      <c r="R6" s="33">
        <f t="shared" si="7"/>
        <v>1058845349.58</v>
      </c>
    </row>
    <row r="7" spans="1:18" s="31" customFormat="1" ht="23.25" customHeight="1" thickBot="1">
      <c r="A7" s="33">
        <v>4</v>
      </c>
      <c r="B7" s="33" t="s">
        <v>5</v>
      </c>
      <c r="C7" s="33">
        <v>231.287</v>
      </c>
      <c r="D7" s="33">
        <f t="shared" si="0"/>
        <v>34693050</v>
      </c>
      <c r="E7" s="33">
        <v>16.436</v>
      </c>
      <c r="F7" s="33">
        <f t="shared" si="1"/>
        <v>2383220</v>
      </c>
      <c r="G7" s="33">
        <v>838.34075</v>
      </c>
      <c r="H7" s="33">
        <f t="shared" si="2"/>
        <v>89702460.25</v>
      </c>
      <c r="I7" s="33">
        <v>634.78912</v>
      </c>
      <c r="J7" s="33">
        <f t="shared" si="3"/>
        <v>65383279.36</v>
      </c>
      <c r="K7" s="33">
        <v>0</v>
      </c>
      <c r="L7" s="33">
        <f t="shared" si="4"/>
        <v>0</v>
      </c>
      <c r="M7" s="33">
        <f t="shared" si="5"/>
        <v>1473.12987</v>
      </c>
      <c r="N7" s="33">
        <f t="shared" si="5"/>
        <v>155085739.61</v>
      </c>
      <c r="O7" s="33">
        <v>6.8</v>
      </c>
      <c r="P7" s="33">
        <f t="shared" si="6"/>
        <v>544000</v>
      </c>
      <c r="Q7" s="33">
        <f t="shared" si="7"/>
        <v>1727.65287</v>
      </c>
      <c r="R7" s="33">
        <f t="shared" si="7"/>
        <v>192706009.61</v>
      </c>
    </row>
    <row r="8" spans="1:18" s="31" customFormat="1" ht="23.25" customHeight="1" thickBot="1">
      <c r="A8" s="33">
        <v>5</v>
      </c>
      <c r="B8" s="33" t="s">
        <v>80</v>
      </c>
      <c r="C8" s="33">
        <v>487.73437</v>
      </c>
      <c r="D8" s="33">
        <f t="shared" si="0"/>
        <v>73160155.5</v>
      </c>
      <c r="E8" s="33">
        <v>129.4776</v>
      </c>
      <c r="F8" s="33">
        <f t="shared" si="1"/>
        <v>18774252</v>
      </c>
      <c r="G8" s="33">
        <v>298.61525</v>
      </c>
      <c r="H8" s="33">
        <f t="shared" si="2"/>
        <v>31951831.75</v>
      </c>
      <c r="I8" s="33">
        <v>515.5584</v>
      </c>
      <c r="J8" s="33">
        <f t="shared" si="3"/>
        <v>53102515.2</v>
      </c>
      <c r="K8" s="33">
        <v>0</v>
      </c>
      <c r="L8" s="33">
        <f t="shared" si="4"/>
        <v>0</v>
      </c>
      <c r="M8" s="33">
        <f t="shared" si="5"/>
        <v>814.17365</v>
      </c>
      <c r="N8" s="33">
        <f t="shared" si="5"/>
        <v>85054346.95</v>
      </c>
      <c r="O8" s="33">
        <v>0</v>
      </c>
      <c r="P8" s="33">
        <f t="shared" si="6"/>
        <v>0</v>
      </c>
      <c r="Q8" s="33">
        <f t="shared" si="7"/>
        <v>1431.38562</v>
      </c>
      <c r="R8" s="33">
        <f t="shared" si="7"/>
        <v>176988754.45</v>
      </c>
    </row>
    <row r="9" spans="1:18" s="31" customFormat="1" ht="23.25" customHeight="1" thickBot="1">
      <c r="A9" s="33">
        <v>6</v>
      </c>
      <c r="B9" s="33" t="s">
        <v>33</v>
      </c>
      <c r="C9" s="33">
        <v>893.2669500000001</v>
      </c>
      <c r="D9" s="33">
        <f t="shared" si="0"/>
        <v>133990042.50000001</v>
      </c>
      <c r="E9" s="33">
        <v>221.2</v>
      </c>
      <c r="F9" s="33">
        <f t="shared" si="1"/>
        <v>32074000</v>
      </c>
      <c r="G9" s="33">
        <v>70.15610000000001</v>
      </c>
      <c r="H9" s="33">
        <f t="shared" si="2"/>
        <v>7506702.700000001</v>
      </c>
      <c r="I9" s="33">
        <v>595.40096</v>
      </c>
      <c r="J9" s="33">
        <f t="shared" si="3"/>
        <v>61326298.88</v>
      </c>
      <c r="K9" s="33">
        <v>129.92</v>
      </c>
      <c r="L9" s="33">
        <f t="shared" si="4"/>
        <v>12991999.999999998</v>
      </c>
      <c r="M9" s="33">
        <f t="shared" si="5"/>
        <v>795.47706</v>
      </c>
      <c r="N9" s="33">
        <f t="shared" si="5"/>
        <v>81825001.58</v>
      </c>
      <c r="O9" s="33">
        <v>0</v>
      </c>
      <c r="P9" s="33">
        <f t="shared" si="6"/>
        <v>0</v>
      </c>
      <c r="Q9" s="33">
        <f t="shared" si="7"/>
        <v>1909.9440100000002</v>
      </c>
      <c r="R9" s="33">
        <f t="shared" si="7"/>
        <v>247889044.08</v>
      </c>
    </row>
    <row r="10" spans="1:18" s="31" customFormat="1" ht="23.25" customHeight="1" thickBot="1">
      <c r="A10" s="33">
        <v>7</v>
      </c>
      <c r="B10" s="33" t="s">
        <v>7</v>
      </c>
      <c r="C10" s="33">
        <v>310.88769</v>
      </c>
      <c r="D10" s="33">
        <f t="shared" si="0"/>
        <v>46633153.5</v>
      </c>
      <c r="E10" s="33">
        <v>160.78160000000003</v>
      </c>
      <c r="F10" s="33">
        <f t="shared" si="1"/>
        <v>23313332.000000004</v>
      </c>
      <c r="G10" s="33">
        <v>259.594</v>
      </c>
      <c r="H10" s="33">
        <f t="shared" si="2"/>
        <v>27776558</v>
      </c>
      <c r="I10" s="33">
        <v>1222.6887680000002</v>
      </c>
      <c r="J10" s="33">
        <f t="shared" si="3"/>
        <v>125936943.10400002</v>
      </c>
      <c r="K10" s="33">
        <v>0</v>
      </c>
      <c r="L10" s="33">
        <f t="shared" si="4"/>
        <v>0</v>
      </c>
      <c r="M10" s="33">
        <f t="shared" si="5"/>
        <v>1482.2827680000003</v>
      </c>
      <c r="N10" s="33">
        <f t="shared" si="5"/>
        <v>153713501.10400003</v>
      </c>
      <c r="O10" s="33">
        <v>0</v>
      </c>
      <c r="P10" s="33">
        <f t="shared" si="6"/>
        <v>0</v>
      </c>
      <c r="Q10" s="33">
        <f t="shared" si="7"/>
        <v>1953.9520580000003</v>
      </c>
      <c r="R10" s="33">
        <f t="shared" si="7"/>
        <v>223659986.60400003</v>
      </c>
    </row>
    <row r="11" spans="1:18" s="31" customFormat="1" ht="23.25" customHeight="1" thickBot="1">
      <c r="A11" s="33">
        <v>8</v>
      </c>
      <c r="B11" s="33" t="s">
        <v>81</v>
      </c>
      <c r="C11" s="33">
        <v>360.51949</v>
      </c>
      <c r="D11" s="33">
        <f t="shared" si="0"/>
        <v>54077923.5</v>
      </c>
      <c r="E11" s="33">
        <v>106.80880000000002</v>
      </c>
      <c r="F11" s="33">
        <f t="shared" si="1"/>
        <v>15487276.000000004</v>
      </c>
      <c r="G11" s="33">
        <v>93.24025</v>
      </c>
      <c r="H11" s="33">
        <f t="shared" si="2"/>
        <v>9976706.75</v>
      </c>
      <c r="I11" s="33">
        <v>313.562368</v>
      </c>
      <c r="J11" s="33">
        <f t="shared" si="3"/>
        <v>32296923.904</v>
      </c>
      <c r="K11" s="33">
        <v>36.1088</v>
      </c>
      <c r="L11" s="33">
        <f t="shared" si="4"/>
        <v>3610880</v>
      </c>
      <c r="M11" s="33">
        <f t="shared" si="5"/>
        <v>442.91141799999997</v>
      </c>
      <c r="N11" s="33">
        <f t="shared" si="5"/>
        <v>45884510.654</v>
      </c>
      <c r="O11" s="33">
        <v>0</v>
      </c>
      <c r="P11" s="33">
        <f t="shared" si="6"/>
        <v>0</v>
      </c>
      <c r="Q11" s="33">
        <f t="shared" si="7"/>
        <v>910.239708</v>
      </c>
      <c r="R11" s="33">
        <f t="shared" si="7"/>
        <v>115449710.154</v>
      </c>
    </row>
    <row r="12" spans="1:18" s="31" customFormat="1" ht="23.25" customHeight="1" thickBot="1">
      <c r="A12" s="33">
        <v>9</v>
      </c>
      <c r="B12" s="33" t="s">
        <v>82</v>
      </c>
      <c r="C12" s="33">
        <v>106.856</v>
      </c>
      <c r="D12" s="33">
        <f t="shared" si="0"/>
        <v>16028400</v>
      </c>
      <c r="E12" s="33">
        <v>118.16</v>
      </c>
      <c r="F12" s="33">
        <f t="shared" si="1"/>
        <v>17133200</v>
      </c>
      <c r="G12" s="33">
        <v>0</v>
      </c>
      <c r="H12" s="33">
        <f t="shared" si="2"/>
        <v>0</v>
      </c>
      <c r="I12" s="33">
        <v>13.54752</v>
      </c>
      <c r="J12" s="33">
        <f t="shared" si="3"/>
        <v>1395394.56</v>
      </c>
      <c r="K12" s="33">
        <v>0</v>
      </c>
      <c r="L12" s="33">
        <f t="shared" si="4"/>
        <v>0</v>
      </c>
      <c r="M12" s="33">
        <f t="shared" si="5"/>
        <v>13.54752</v>
      </c>
      <c r="N12" s="33">
        <f t="shared" si="5"/>
        <v>1395394.56</v>
      </c>
      <c r="O12" s="33">
        <v>107.44</v>
      </c>
      <c r="P12" s="33">
        <f t="shared" si="6"/>
        <v>8595200</v>
      </c>
      <c r="Q12" s="33">
        <f t="shared" si="7"/>
        <v>346.00352</v>
      </c>
      <c r="R12" s="33">
        <f t="shared" si="7"/>
        <v>43152194.56</v>
      </c>
    </row>
    <row r="13" spans="1:18" s="31" customFormat="1" ht="23.25" customHeight="1" thickBot="1">
      <c r="A13" s="33">
        <v>10</v>
      </c>
      <c r="B13" s="33" t="s">
        <v>9</v>
      </c>
      <c r="C13" s="33">
        <v>181.00844</v>
      </c>
      <c r="D13" s="33">
        <f t="shared" si="0"/>
        <v>27151266</v>
      </c>
      <c r="E13" s="33">
        <v>125.98880000000001</v>
      </c>
      <c r="F13" s="33">
        <f t="shared" si="1"/>
        <v>18268376</v>
      </c>
      <c r="G13" s="33">
        <v>85.436</v>
      </c>
      <c r="H13" s="33">
        <f t="shared" si="2"/>
        <v>9141652</v>
      </c>
      <c r="I13" s="33">
        <v>388.80128</v>
      </c>
      <c r="J13" s="33">
        <f t="shared" si="3"/>
        <v>40046531.84</v>
      </c>
      <c r="K13" s="33">
        <v>0</v>
      </c>
      <c r="L13" s="33">
        <f t="shared" si="4"/>
        <v>0</v>
      </c>
      <c r="M13" s="33">
        <f t="shared" si="5"/>
        <v>474.23728000000006</v>
      </c>
      <c r="N13" s="33">
        <f t="shared" si="5"/>
        <v>49188183.84</v>
      </c>
      <c r="O13" s="33">
        <v>0</v>
      </c>
      <c r="P13" s="33">
        <f t="shared" si="6"/>
        <v>0</v>
      </c>
      <c r="Q13" s="33">
        <f t="shared" si="7"/>
        <v>781.23452</v>
      </c>
      <c r="R13" s="33">
        <f t="shared" si="7"/>
        <v>94607825.84</v>
      </c>
    </row>
    <row r="14" spans="1:18" s="31" customFormat="1" ht="23.25" customHeight="1" thickBot="1">
      <c r="A14" s="33">
        <v>11</v>
      </c>
      <c r="B14" s="33" t="s">
        <v>10</v>
      </c>
      <c r="C14" s="33">
        <v>1576.6181</v>
      </c>
      <c r="D14" s="33">
        <f t="shared" si="0"/>
        <v>236492715</v>
      </c>
      <c r="E14" s="33">
        <v>355.768</v>
      </c>
      <c r="F14" s="33">
        <f t="shared" si="1"/>
        <v>51586359.99999999</v>
      </c>
      <c r="G14" s="33">
        <v>77.221</v>
      </c>
      <c r="H14" s="33">
        <f t="shared" si="2"/>
        <v>8262647</v>
      </c>
      <c r="I14" s="33">
        <v>369.44588799999997</v>
      </c>
      <c r="J14" s="33">
        <f t="shared" si="3"/>
        <v>38052926.463999994</v>
      </c>
      <c r="K14" s="33">
        <v>54.656000000000006</v>
      </c>
      <c r="L14" s="33">
        <f t="shared" si="4"/>
        <v>5465600.000000001</v>
      </c>
      <c r="M14" s="33">
        <f t="shared" si="5"/>
        <v>501.322888</v>
      </c>
      <c r="N14" s="33">
        <f t="shared" si="5"/>
        <v>51781173.463999994</v>
      </c>
      <c r="O14" s="33">
        <v>0</v>
      </c>
      <c r="P14" s="33">
        <f t="shared" si="6"/>
        <v>0</v>
      </c>
      <c r="Q14" s="33">
        <f t="shared" si="7"/>
        <v>2433.708988</v>
      </c>
      <c r="R14" s="33">
        <f t="shared" si="7"/>
        <v>339860248.464</v>
      </c>
    </row>
    <row r="15" spans="1:18" s="31" customFormat="1" ht="23.25" customHeight="1" thickBot="1">
      <c r="A15" s="33">
        <v>12</v>
      </c>
      <c r="B15" s="33" t="s">
        <v>83</v>
      </c>
      <c r="C15" s="33">
        <v>983.7711700000001</v>
      </c>
      <c r="D15" s="33">
        <f t="shared" si="0"/>
        <v>147565675.5</v>
      </c>
      <c r="E15" s="33">
        <v>233.95119999999997</v>
      </c>
      <c r="F15" s="33">
        <f t="shared" si="1"/>
        <v>33922923.99999999</v>
      </c>
      <c r="G15" s="33">
        <v>838.34075</v>
      </c>
      <c r="H15" s="33">
        <f t="shared" si="2"/>
        <v>89702460.25</v>
      </c>
      <c r="I15" s="33">
        <v>168.12723200000002</v>
      </c>
      <c r="J15" s="33">
        <f t="shared" si="3"/>
        <v>17317104.896</v>
      </c>
      <c r="K15" s="33">
        <v>10.931199999999999</v>
      </c>
      <c r="L15" s="33">
        <f t="shared" si="4"/>
        <v>1093119.9999999998</v>
      </c>
      <c r="M15" s="33">
        <f t="shared" si="5"/>
        <v>1017.399182</v>
      </c>
      <c r="N15" s="33">
        <f t="shared" si="5"/>
        <v>108112685.146</v>
      </c>
      <c r="O15" s="33">
        <v>0</v>
      </c>
      <c r="P15" s="33">
        <f t="shared" si="6"/>
        <v>0</v>
      </c>
      <c r="Q15" s="33">
        <f t="shared" si="7"/>
        <v>2235.121552</v>
      </c>
      <c r="R15" s="33">
        <f t="shared" si="7"/>
        <v>289601284.646</v>
      </c>
    </row>
    <row r="16" spans="1:18" s="31" customFormat="1" ht="23.25" customHeight="1" thickBot="1">
      <c r="A16" s="33">
        <v>13</v>
      </c>
      <c r="B16" s="33" t="s">
        <v>84</v>
      </c>
      <c r="C16" s="33">
        <v>923.039</v>
      </c>
      <c r="D16" s="33">
        <f t="shared" si="0"/>
        <v>138455850</v>
      </c>
      <c r="E16" s="33">
        <v>511.28</v>
      </c>
      <c r="F16" s="33">
        <f t="shared" si="1"/>
        <v>74135600</v>
      </c>
      <c r="G16" s="33">
        <v>843.8448000000001</v>
      </c>
      <c r="H16" s="33">
        <f t="shared" si="2"/>
        <v>90291393.60000001</v>
      </c>
      <c r="I16" s="33">
        <v>901.1358720000001</v>
      </c>
      <c r="J16" s="33">
        <f t="shared" si="3"/>
        <v>92816994.816</v>
      </c>
      <c r="K16" s="33">
        <v>0</v>
      </c>
      <c r="L16" s="33">
        <f t="shared" si="4"/>
        <v>0</v>
      </c>
      <c r="M16" s="33">
        <f t="shared" si="5"/>
        <v>1744.9806720000001</v>
      </c>
      <c r="N16" s="33">
        <f t="shared" si="5"/>
        <v>183108388.416</v>
      </c>
      <c r="O16" s="33">
        <v>0</v>
      </c>
      <c r="P16" s="33">
        <f t="shared" si="6"/>
        <v>0</v>
      </c>
      <c r="Q16" s="33">
        <f t="shared" si="7"/>
        <v>3179.299672</v>
      </c>
      <c r="R16" s="33">
        <f t="shared" si="7"/>
        <v>395699838.416</v>
      </c>
    </row>
    <row r="17" spans="1:18" s="31" customFormat="1" ht="23.25" customHeight="1" thickBot="1">
      <c r="A17" s="33">
        <v>14</v>
      </c>
      <c r="B17" s="33" t="s">
        <v>32</v>
      </c>
      <c r="C17" s="33">
        <v>1391.4338400000001</v>
      </c>
      <c r="D17" s="33">
        <f t="shared" si="0"/>
        <v>208715076.00000003</v>
      </c>
      <c r="E17" s="33">
        <v>94.5392</v>
      </c>
      <c r="F17" s="33">
        <f t="shared" si="1"/>
        <v>13708184</v>
      </c>
      <c r="G17" s="33">
        <v>171.6935</v>
      </c>
      <c r="H17" s="33">
        <f t="shared" si="2"/>
        <v>18371204.5</v>
      </c>
      <c r="I17" s="33">
        <v>1284.7063040000003</v>
      </c>
      <c r="J17" s="33">
        <f t="shared" si="3"/>
        <v>132324749.31200002</v>
      </c>
      <c r="K17" s="33">
        <v>213.6064</v>
      </c>
      <c r="L17" s="33">
        <f t="shared" si="4"/>
        <v>21360640</v>
      </c>
      <c r="M17" s="33">
        <f t="shared" si="5"/>
        <v>1670.0062040000005</v>
      </c>
      <c r="N17" s="33">
        <f t="shared" si="5"/>
        <v>172056593.81200004</v>
      </c>
      <c r="O17" s="33">
        <v>0</v>
      </c>
      <c r="P17" s="33">
        <f t="shared" si="6"/>
        <v>0</v>
      </c>
      <c r="Q17" s="33">
        <f t="shared" si="7"/>
        <v>3155.9792440000006</v>
      </c>
      <c r="R17" s="33">
        <f t="shared" si="7"/>
        <v>394479853.81200004</v>
      </c>
    </row>
    <row r="18" spans="1:18" s="31" customFormat="1" ht="23.25" customHeight="1" thickBot="1">
      <c r="A18" s="33">
        <v>15</v>
      </c>
      <c r="B18" s="33" t="s">
        <v>13</v>
      </c>
      <c r="C18" s="33">
        <v>1063.3226499999998</v>
      </c>
      <c r="D18" s="33">
        <f t="shared" si="0"/>
        <v>159498397.49999997</v>
      </c>
      <c r="E18" s="33">
        <v>175.1568</v>
      </c>
      <c r="F18" s="33">
        <f t="shared" si="1"/>
        <v>25397736</v>
      </c>
      <c r="G18" s="33">
        <v>35.3245</v>
      </c>
      <c r="H18" s="33">
        <f t="shared" si="2"/>
        <v>3779721.5</v>
      </c>
      <c r="I18" s="33">
        <v>543.84512</v>
      </c>
      <c r="J18" s="33">
        <f t="shared" si="3"/>
        <v>56016047.35999999</v>
      </c>
      <c r="K18" s="33">
        <v>122.03520000000002</v>
      </c>
      <c r="L18" s="33">
        <f t="shared" si="4"/>
        <v>12203520.000000002</v>
      </c>
      <c r="M18" s="33">
        <f t="shared" si="5"/>
        <v>701.2048199999999</v>
      </c>
      <c r="N18" s="33">
        <f t="shared" si="5"/>
        <v>71999288.86</v>
      </c>
      <c r="O18" s="33">
        <v>1.02</v>
      </c>
      <c r="P18" s="33">
        <f t="shared" si="6"/>
        <v>81600</v>
      </c>
      <c r="Q18" s="33">
        <f t="shared" si="7"/>
        <v>1940.7042699999997</v>
      </c>
      <c r="R18" s="33">
        <f t="shared" si="7"/>
        <v>256977022.35999995</v>
      </c>
    </row>
    <row r="19" spans="1:18" s="31" customFormat="1" ht="23.25" customHeight="1" thickBot="1">
      <c r="A19" s="33">
        <v>16</v>
      </c>
      <c r="B19" s="33" t="s">
        <v>41</v>
      </c>
      <c r="C19" s="33">
        <v>298.58519</v>
      </c>
      <c r="D19" s="33">
        <f t="shared" si="0"/>
        <v>44787778.5</v>
      </c>
      <c r="E19" s="33">
        <v>129.304</v>
      </c>
      <c r="F19" s="33">
        <f t="shared" si="1"/>
        <v>18749080</v>
      </c>
      <c r="G19" s="33">
        <v>395.05935</v>
      </c>
      <c r="H19" s="33">
        <f t="shared" si="2"/>
        <v>42271350.45</v>
      </c>
      <c r="I19" s="33">
        <v>1807.239168</v>
      </c>
      <c r="J19" s="33">
        <f t="shared" si="3"/>
        <v>186145634.30400002</v>
      </c>
      <c r="K19" s="33">
        <v>67.2</v>
      </c>
      <c r="L19" s="33">
        <f t="shared" si="4"/>
        <v>6720000</v>
      </c>
      <c r="M19" s="33">
        <f t="shared" si="5"/>
        <v>2269.4985180000003</v>
      </c>
      <c r="N19" s="33">
        <f t="shared" si="5"/>
        <v>235136984.754</v>
      </c>
      <c r="O19" s="33">
        <v>6.8</v>
      </c>
      <c r="P19" s="33">
        <f t="shared" si="6"/>
        <v>544000</v>
      </c>
      <c r="Q19" s="33">
        <f t="shared" si="7"/>
        <v>2704.1877080000004</v>
      </c>
      <c r="R19" s="33">
        <f t="shared" si="7"/>
        <v>299217843.254</v>
      </c>
    </row>
    <row r="20" spans="1:18" s="31" customFormat="1" ht="23.25" customHeight="1" thickBot="1">
      <c r="A20" s="33">
        <v>17</v>
      </c>
      <c r="B20" s="33" t="s">
        <v>14</v>
      </c>
      <c r="C20" s="33">
        <v>485.71676</v>
      </c>
      <c r="D20" s="33">
        <f t="shared" si="0"/>
        <v>72857514</v>
      </c>
      <c r="E20" s="33">
        <v>455.3248</v>
      </c>
      <c r="F20" s="33">
        <f t="shared" si="1"/>
        <v>66022096</v>
      </c>
      <c r="G20" s="33">
        <v>141.70875</v>
      </c>
      <c r="H20" s="33">
        <f t="shared" si="2"/>
        <v>15162836.250000002</v>
      </c>
      <c r="I20" s="33">
        <v>1209.2416</v>
      </c>
      <c r="J20" s="33">
        <f t="shared" si="3"/>
        <v>124551884.80000001</v>
      </c>
      <c r="K20" s="33">
        <v>97.664</v>
      </c>
      <c r="L20" s="33">
        <f t="shared" si="4"/>
        <v>9766400</v>
      </c>
      <c r="M20" s="33">
        <f t="shared" si="5"/>
        <v>1448.61435</v>
      </c>
      <c r="N20" s="33">
        <f t="shared" si="5"/>
        <v>149481121.05</v>
      </c>
      <c r="O20" s="33">
        <v>3.4</v>
      </c>
      <c r="P20" s="33">
        <f t="shared" si="6"/>
        <v>272000</v>
      </c>
      <c r="Q20" s="33">
        <f t="shared" si="7"/>
        <v>2393.05591</v>
      </c>
      <c r="R20" s="33">
        <f t="shared" si="7"/>
        <v>288632731.05</v>
      </c>
    </row>
    <row r="21" spans="1:18" s="31" customFormat="1" ht="23.25" customHeight="1" thickBot="1">
      <c r="A21" s="33">
        <v>18</v>
      </c>
      <c r="B21" s="33" t="s">
        <v>15</v>
      </c>
      <c r="C21" s="33">
        <v>338.55074</v>
      </c>
      <c r="D21" s="33">
        <f t="shared" si="0"/>
        <v>50782611</v>
      </c>
      <c r="E21" s="33">
        <v>206.61760000000004</v>
      </c>
      <c r="F21" s="33">
        <f t="shared" si="1"/>
        <v>29959552.000000007</v>
      </c>
      <c r="G21" s="33">
        <v>276.024</v>
      </c>
      <c r="H21" s="33">
        <f t="shared" si="2"/>
        <v>29534568</v>
      </c>
      <c r="I21" s="33">
        <v>2410.593024</v>
      </c>
      <c r="J21" s="33">
        <f t="shared" si="3"/>
        <v>248291081.47199997</v>
      </c>
      <c r="K21" s="33">
        <v>48.608</v>
      </c>
      <c r="L21" s="33">
        <f t="shared" si="4"/>
        <v>4860800</v>
      </c>
      <c r="M21" s="33">
        <f t="shared" si="5"/>
        <v>2735.225024</v>
      </c>
      <c r="N21" s="33">
        <f t="shared" si="5"/>
        <v>282686449.472</v>
      </c>
      <c r="O21" s="33">
        <v>32.062</v>
      </c>
      <c r="P21" s="33">
        <f t="shared" si="6"/>
        <v>2564960</v>
      </c>
      <c r="Q21" s="33">
        <f t="shared" si="7"/>
        <v>3312.455364</v>
      </c>
      <c r="R21" s="33">
        <f t="shared" si="7"/>
        <v>365993572.472</v>
      </c>
    </row>
    <row r="22" spans="1:18" s="31" customFormat="1" ht="23.25" customHeight="1" thickBot="1">
      <c r="A22" s="33">
        <v>19</v>
      </c>
      <c r="B22" s="33" t="s">
        <v>16</v>
      </c>
      <c r="C22" s="33">
        <v>305.48162</v>
      </c>
      <c r="D22" s="33">
        <f t="shared" si="0"/>
        <v>45822243</v>
      </c>
      <c r="E22" s="33">
        <v>89.9752</v>
      </c>
      <c r="F22" s="33">
        <f t="shared" si="1"/>
        <v>13046404</v>
      </c>
      <c r="G22" s="33">
        <v>283.99255000000005</v>
      </c>
      <c r="H22" s="33">
        <f t="shared" si="2"/>
        <v>30387202.850000005</v>
      </c>
      <c r="I22" s="33">
        <v>873.7146879999999</v>
      </c>
      <c r="J22" s="33">
        <f t="shared" si="3"/>
        <v>89992612.864</v>
      </c>
      <c r="K22" s="33">
        <v>39.872</v>
      </c>
      <c r="L22" s="33">
        <f t="shared" si="4"/>
        <v>3987200</v>
      </c>
      <c r="M22" s="33">
        <f t="shared" si="5"/>
        <v>1197.5792379999998</v>
      </c>
      <c r="N22" s="33">
        <f t="shared" si="5"/>
        <v>124367015.714</v>
      </c>
      <c r="O22" s="33">
        <v>3.74</v>
      </c>
      <c r="P22" s="33">
        <f t="shared" si="6"/>
        <v>299200</v>
      </c>
      <c r="Q22" s="33">
        <f t="shared" si="7"/>
        <v>1596.776058</v>
      </c>
      <c r="R22" s="33">
        <f t="shared" si="7"/>
        <v>183534862.714</v>
      </c>
    </row>
    <row r="23" spans="1:18" s="31" customFormat="1" ht="23.25" customHeight="1" thickBot="1">
      <c r="A23" s="33">
        <v>20</v>
      </c>
      <c r="B23" s="33" t="s">
        <v>42</v>
      </c>
      <c r="C23" s="33">
        <v>132.55065</v>
      </c>
      <c r="D23" s="33">
        <f t="shared" si="0"/>
        <v>19882597.5</v>
      </c>
      <c r="E23" s="33">
        <v>53.5976</v>
      </c>
      <c r="F23" s="33">
        <f t="shared" si="1"/>
        <v>7771652</v>
      </c>
      <c r="G23" s="33">
        <v>719.634</v>
      </c>
      <c r="H23" s="33">
        <f t="shared" si="2"/>
        <v>77000838</v>
      </c>
      <c r="I23" s="33">
        <v>972.360704</v>
      </c>
      <c r="J23" s="33">
        <f t="shared" si="3"/>
        <v>100153152.51200001</v>
      </c>
      <c r="K23" s="33">
        <v>0</v>
      </c>
      <c r="L23" s="33">
        <f t="shared" si="4"/>
        <v>0</v>
      </c>
      <c r="M23" s="33">
        <f t="shared" si="5"/>
        <v>1691.9947040000002</v>
      </c>
      <c r="N23" s="33">
        <f t="shared" si="5"/>
        <v>177153990.51200002</v>
      </c>
      <c r="O23" s="33">
        <v>17</v>
      </c>
      <c r="P23" s="33">
        <f t="shared" si="6"/>
        <v>1360000</v>
      </c>
      <c r="Q23" s="33">
        <f t="shared" si="7"/>
        <v>1895.1429540000001</v>
      </c>
      <c r="R23" s="33">
        <f t="shared" si="7"/>
        <v>206168240.01200002</v>
      </c>
    </row>
    <row r="24" spans="1:18" s="31" customFormat="1" ht="23.25" customHeight="1" thickBot="1">
      <c r="A24" s="33">
        <v>21</v>
      </c>
      <c r="B24" s="33" t="s">
        <v>30</v>
      </c>
      <c r="C24" s="33">
        <v>266.437</v>
      </c>
      <c r="D24" s="33">
        <f t="shared" si="0"/>
        <v>39965550</v>
      </c>
      <c r="E24" s="33">
        <v>161.28</v>
      </c>
      <c r="F24" s="33">
        <f t="shared" si="1"/>
        <v>23385600</v>
      </c>
      <c r="G24" s="33">
        <v>41.8965</v>
      </c>
      <c r="H24" s="33">
        <f t="shared" si="2"/>
        <v>4482925.5</v>
      </c>
      <c r="I24" s="33">
        <v>39.01184</v>
      </c>
      <c r="J24" s="33">
        <f t="shared" si="3"/>
        <v>4018219.52</v>
      </c>
      <c r="K24" s="33">
        <v>0</v>
      </c>
      <c r="L24" s="33">
        <f t="shared" si="4"/>
        <v>0</v>
      </c>
      <c r="M24" s="33">
        <f t="shared" si="5"/>
        <v>80.90834000000001</v>
      </c>
      <c r="N24" s="33">
        <f t="shared" si="5"/>
        <v>8501145.02</v>
      </c>
      <c r="O24" s="33">
        <v>13.26</v>
      </c>
      <c r="P24" s="33">
        <f t="shared" si="6"/>
        <v>1060800</v>
      </c>
      <c r="Q24" s="33">
        <f t="shared" si="7"/>
        <v>521.88534</v>
      </c>
      <c r="R24" s="33">
        <f t="shared" si="7"/>
        <v>72913095.02</v>
      </c>
    </row>
    <row r="25" spans="1:18" s="31" customFormat="1" ht="23.25" customHeight="1" thickBot="1">
      <c r="A25" s="33">
        <v>22</v>
      </c>
      <c r="B25" s="33" t="s">
        <v>31</v>
      </c>
      <c r="C25" s="33">
        <v>762.052</v>
      </c>
      <c r="D25" s="33">
        <f t="shared" si="0"/>
        <v>114307800</v>
      </c>
      <c r="E25" s="33">
        <v>120.96</v>
      </c>
      <c r="F25" s="33">
        <f t="shared" si="1"/>
        <v>17539200</v>
      </c>
      <c r="G25" s="33">
        <v>811.8063000000001</v>
      </c>
      <c r="H25" s="33">
        <f t="shared" si="2"/>
        <v>86863274.10000001</v>
      </c>
      <c r="I25" s="33">
        <v>1346.3098880000002</v>
      </c>
      <c r="J25" s="33">
        <f t="shared" si="3"/>
        <v>138669918.46400002</v>
      </c>
      <c r="K25" s="33">
        <v>124.1856</v>
      </c>
      <c r="L25" s="33">
        <f t="shared" si="4"/>
        <v>12418560</v>
      </c>
      <c r="M25" s="33">
        <f t="shared" si="5"/>
        <v>2282.301788</v>
      </c>
      <c r="N25" s="33">
        <f t="shared" si="5"/>
        <v>237951752.564</v>
      </c>
      <c r="O25" s="33">
        <v>59.5</v>
      </c>
      <c r="P25" s="33">
        <f t="shared" si="6"/>
        <v>4760000</v>
      </c>
      <c r="Q25" s="33">
        <f t="shared" si="7"/>
        <v>3224.8137880000004</v>
      </c>
      <c r="R25" s="33">
        <f t="shared" si="7"/>
        <v>374558752.564</v>
      </c>
    </row>
    <row r="26" spans="1:18" s="34" customFormat="1" ht="23.25" customHeight="1" thickBot="1">
      <c r="A26" s="33">
        <v>23</v>
      </c>
      <c r="B26" s="33" t="s">
        <v>19</v>
      </c>
      <c r="C26" s="33">
        <v>399.59926</v>
      </c>
      <c r="D26" s="33">
        <f t="shared" si="0"/>
        <v>59939889</v>
      </c>
      <c r="E26" s="33">
        <v>97.95519999999999</v>
      </c>
      <c r="F26" s="33">
        <f t="shared" si="1"/>
        <v>14203503.999999998</v>
      </c>
      <c r="G26" s="33">
        <v>193.0525</v>
      </c>
      <c r="H26" s="33">
        <f t="shared" si="2"/>
        <v>20656617.5</v>
      </c>
      <c r="I26" s="33">
        <v>1054.022144</v>
      </c>
      <c r="J26" s="33">
        <f t="shared" si="3"/>
        <v>108564280.832</v>
      </c>
      <c r="K26" s="33">
        <v>28.403200000000002</v>
      </c>
      <c r="L26" s="33">
        <f t="shared" si="4"/>
        <v>2840320</v>
      </c>
      <c r="M26" s="33">
        <f t="shared" si="5"/>
        <v>1275.477844</v>
      </c>
      <c r="N26" s="33">
        <f t="shared" si="5"/>
        <v>132061218.332</v>
      </c>
      <c r="O26" s="33">
        <v>2.04</v>
      </c>
      <c r="P26" s="33">
        <f t="shared" si="6"/>
        <v>163200</v>
      </c>
      <c r="Q26" s="33">
        <f t="shared" si="7"/>
        <v>1775.0723039999998</v>
      </c>
      <c r="R26" s="33">
        <f t="shared" si="7"/>
        <v>206367811.332</v>
      </c>
    </row>
    <row r="27" spans="1:18" s="36" customFormat="1" ht="32.25" customHeight="1" thickBot="1">
      <c r="A27" s="35" t="s">
        <v>85</v>
      </c>
      <c r="B27" s="35"/>
      <c r="C27" s="35">
        <f aca="true" t="shared" si="8" ref="C27:R27">SUM(C4:C26)</f>
        <v>14359.927919999998</v>
      </c>
      <c r="D27" s="35">
        <f t="shared" si="8"/>
        <v>2153989188</v>
      </c>
      <c r="E27" s="35">
        <f t="shared" si="8"/>
        <v>4423.042400000001</v>
      </c>
      <c r="F27" s="35">
        <f t="shared" si="8"/>
        <v>641341148</v>
      </c>
      <c r="G27" s="35">
        <f t="shared" si="8"/>
        <v>9452.0147</v>
      </c>
      <c r="H27" s="35">
        <f t="shared" si="8"/>
        <v>1011365572.9000002</v>
      </c>
      <c r="I27" s="35">
        <f t="shared" si="8"/>
        <v>22001.887488</v>
      </c>
      <c r="J27" s="35">
        <f t="shared" si="8"/>
        <v>2266194411.264</v>
      </c>
      <c r="K27" s="35">
        <f t="shared" si="8"/>
        <v>1434.6304</v>
      </c>
      <c r="L27" s="35">
        <f t="shared" si="8"/>
        <v>143463040</v>
      </c>
      <c r="M27" s="35">
        <f t="shared" si="8"/>
        <v>32888.532588</v>
      </c>
      <c r="N27" s="35">
        <f t="shared" si="8"/>
        <v>3421023024.1640005</v>
      </c>
      <c r="O27" s="35">
        <f t="shared" si="8"/>
        <v>343.84200000000004</v>
      </c>
      <c r="P27" s="35">
        <f t="shared" si="8"/>
        <v>27507360</v>
      </c>
      <c r="Q27" s="35">
        <f t="shared" si="8"/>
        <v>52015.34490800001</v>
      </c>
      <c r="R27" s="35">
        <f t="shared" si="8"/>
        <v>6243860720.1640005</v>
      </c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</sheetData>
  <sheetProtection/>
  <mergeCells count="11">
    <mergeCell ref="B2:B3"/>
    <mergeCell ref="A1:R1"/>
    <mergeCell ref="G2:H2"/>
    <mergeCell ref="I2:J2"/>
    <mergeCell ref="K2:L2"/>
    <mergeCell ref="M2:N2"/>
    <mergeCell ref="O2:P2"/>
    <mergeCell ref="Q2:R2"/>
    <mergeCell ref="A2:A3"/>
    <mergeCell ref="E2:F2"/>
    <mergeCell ref="C2:D2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11.140625" style="0" customWidth="1"/>
    <col min="4" max="4" width="12.421875" style="0" bestFit="1" customWidth="1"/>
    <col min="6" max="6" width="14.28125" style="0" bestFit="1" customWidth="1"/>
    <col min="8" max="8" width="11.28125" style="0" bestFit="1" customWidth="1"/>
    <col min="10" max="10" width="12.7109375" style="0" bestFit="1" customWidth="1"/>
  </cols>
  <sheetData>
    <row r="1" spans="1:10" ht="29.25" thickBot="1">
      <c r="A1" s="91" t="s">
        <v>96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51" customFormat="1" ht="30" customHeight="1" thickBot="1" thickTop="1">
      <c r="A2" s="92" t="s">
        <v>0</v>
      </c>
      <c r="B2" s="94" t="s">
        <v>73</v>
      </c>
      <c r="C2" s="94" t="s">
        <v>97</v>
      </c>
      <c r="D2" s="94"/>
      <c r="E2" s="94" t="s">
        <v>98</v>
      </c>
      <c r="F2" s="94"/>
      <c r="G2" s="94" t="s">
        <v>99</v>
      </c>
      <c r="H2" s="94"/>
      <c r="I2" s="96" t="s">
        <v>2</v>
      </c>
      <c r="J2" s="96"/>
    </row>
    <row r="3" spans="1:10" s="51" customFormat="1" ht="30" customHeight="1" thickBot="1" thickTop="1">
      <c r="A3" s="93"/>
      <c r="B3" s="95"/>
      <c r="C3" s="50" t="s">
        <v>47</v>
      </c>
      <c r="D3" s="50" t="s">
        <v>100</v>
      </c>
      <c r="E3" s="50" t="s">
        <v>47</v>
      </c>
      <c r="F3" s="50" t="s">
        <v>100</v>
      </c>
      <c r="G3" s="50" t="s">
        <v>47</v>
      </c>
      <c r="H3" s="50" t="s">
        <v>100</v>
      </c>
      <c r="I3" s="52" t="s">
        <v>47</v>
      </c>
      <c r="J3" s="52" t="s">
        <v>62</v>
      </c>
    </row>
    <row r="4" spans="1:10" s="51" customFormat="1" ht="30" customHeight="1" thickBot="1">
      <c r="A4" s="38">
        <v>1</v>
      </c>
      <c r="B4" s="39" t="s">
        <v>101</v>
      </c>
      <c r="C4" s="40">
        <v>510</v>
      </c>
      <c r="D4" s="40">
        <f>C4*40000</f>
        <v>20400000</v>
      </c>
      <c r="E4" s="40">
        <v>2999.2</v>
      </c>
      <c r="F4" s="40">
        <f>E4*20000</f>
        <v>59984000</v>
      </c>
      <c r="G4" s="40">
        <v>500</v>
      </c>
      <c r="H4" s="40">
        <v>5000000</v>
      </c>
      <c r="I4" s="40">
        <f>G4+E4+C4</f>
        <v>4009.2</v>
      </c>
      <c r="J4" s="40">
        <f>H4+F4+D4</f>
        <v>85384000</v>
      </c>
    </row>
    <row r="5" spans="1:10" s="51" customFormat="1" ht="30" customHeight="1" thickBot="1" thickTop="1">
      <c r="A5" s="41">
        <v>2</v>
      </c>
      <c r="B5" s="42" t="s">
        <v>21</v>
      </c>
      <c r="C5" s="43">
        <v>183</v>
      </c>
      <c r="D5" s="40">
        <f aca="true" t="shared" si="0" ref="D5:D26">C5*40000</f>
        <v>7320000</v>
      </c>
      <c r="E5" s="43">
        <v>933.2</v>
      </c>
      <c r="F5" s="40">
        <f aca="true" t="shared" si="1" ref="F5:F26">E5*20000</f>
        <v>18664000</v>
      </c>
      <c r="G5" s="40">
        <v>360</v>
      </c>
      <c r="H5" s="40">
        <v>3600000</v>
      </c>
      <c r="I5" s="40">
        <f aca="true" t="shared" si="2" ref="I5:J26">G5+E5+C5</f>
        <v>1476.2</v>
      </c>
      <c r="J5" s="40">
        <f t="shared" si="2"/>
        <v>29584000</v>
      </c>
    </row>
    <row r="6" spans="1:10" s="51" customFormat="1" ht="30" customHeight="1" thickBot="1" thickTop="1">
      <c r="A6" s="41">
        <v>3</v>
      </c>
      <c r="B6" s="42" t="s">
        <v>4</v>
      </c>
      <c r="C6" s="43">
        <v>6554.8</v>
      </c>
      <c r="D6" s="40">
        <f t="shared" si="0"/>
        <v>262192000</v>
      </c>
      <c r="E6" s="43">
        <v>13088.6</v>
      </c>
      <c r="F6" s="40">
        <f t="shared" si="1"/>
        <v>261772000</v>
      </c>
      <c r="G6" s="40">
        <v>1200</v>
      </c>
      <c r="H6" s="40">
        <v>12000000</v>
      </c>
      <c r="I6" s="40">
        <f t="shared" si="2"/>
        <v>20843.4</v>
      </c>
      <c r="J6" s="40">
        <f t="shared" si="2"/>
        <v>535964000</v>
      </c>
    </row>
    <row r="7" spans="1:10" s="51" customFormat="1" ht="30" customHeight="1" thickBot="1" thickTop="1">
      <c r="A7" s="41">
        <v>4</v>
      </c>
      <c r="B7" s="42" t="s">
        <v>102</v>
      </c>
      <c r="C7" s="43">
        <v>2041</v>
      </c>
      <c r="D7" s="40">
        <f t="shared" si="0"/>
        <v>81640000</v>
      </c>
      <c r="E7" s="43">
        <v>2024.2</v>
      </c>
      <c r="F7" s="40">
        <f t="shared" si="1"/>
        <v>40484000</v>
      </c>
      <c r="G7" s="40">
        <v>0</v>
      </c>
      <c r="H7" s="40">
        <v>0</v>
      </c>
      <c r="I7" s="40">
        <f t="shared" si="2"/>
        <v>4065.2</v>
      </c>
      <c r="J7" s="40">
        <f t="shared" si="2"/>
        <v>122124000</v>
      </c>
    </row>
    <row r="8" spans="1:10" s="51" customFormat="1" ht="30" customHeight="1" thickBot="1" thickTop="1">
      <c r="A8" s="41">
        <v>5</v>
      </c>
      <c r="B8" s="42" t="s">
        <v>103</v>
      </c>
      <c r="C8" s="43">
        <v>727</v>
      </c>
      <c r="D8" s="40">
        <f t="shared" si="0"/>
        <v>29080000</v>
      </c>
      <c r="E8" s="43">
        <v>1644</v>
      </c>
      <c r="F8" s="40">
        <f t="shared" si="1"/>
        <v>32880000</v>
      </c>
      <c r="G8" s="40">
        <v>0</v>
      </c>
      <c r="H8" s="40">
        <v>0</v>
      </c>
      <c r="I8" s="40">
        <f t="shared" si="2"/>
        <v>2371</v>
      </c>
      <c r="J8" s="40">
        <f t="shared" si="2"/>
        <v>61960000</v>
      </c>
    </row>
    <row r="9" spans="1:10" s="51" customFormat="1" ht="30" customHeight="1" thickBot="1" thickTop="1">
      <c r="A9" s="41">
        <v>6</v>
      </c>
      <c r="B9" s="42" t="s">
        <v>6</v>
      </c>
      <c r="C9" s="44">
        <v>170.8</v>
      </c>
      <c r="D9" s="40">
        <f t="shared" si="0"/>
        <v>6832000</v>
      </c>
      <c r="E9" s="43">
        <v>1898.6</v>
      </c>
      <c r="F9" s="40">
        <f t="shared" si="1"/>
        <v>37972000</v>
      </c>
      <c r="G9" s="45">
        <v>580</v>
      </c>
      <c r="H9" s="45">
        <v>5800000</v>
      </c>
      <c r="I9" s="40">
        <f t="shared" si="2"/>
        <v>2649.4</v>
      </c>
      <c r="J9" s="40">
        <f t="shared" si="2"/>
        <v>50604000</v>
      </c>
    </row>
    <row r="10" spans="1:10" s="51" customFormat="1" ht="30" customHeight="1" thickBot="1" thickTop="1">
      <c r="A10" s="41">
        <v>7</v>
      </c>
      <c r="B10" s="42" t="s">
        <v>104</v>
      </c>
      <c r="C10" s="43">
        <v>632</v>
      </c>
      <c r="D10" s="40">
        <f t="shared" si="0"/>
        <v>25280000</v>
      </c>
      <c r="E10" s="43">
        <v>3898.88</v>
      </c>
      <c r="F10" s="40">
        <f t="shared" si="1"/>
        <v>77977600</v>
      </c>
      <c r="G10" s="40">
        <v>0</v>
      </c>
      <c r="H10" s="40">
        <v>0</v>
      </c>
      <c r="I10" s="40">
        <f t="shared" si="2"/>
        <v>4530.88</v>
      </c>
      <c r="J10" s="40">
        <f t="shared" si="2"/>
        <v>103257600</v>
      </c>
    </row>
    <row r="11" spans="1:10" s="51" customFormat="1" ht="30" customHeight="1" thickBot="1" thickTop="1">
      <c r="A11" s="41">
        <v>8</v>
      </c>
      <c r="B11" s="42" t="s">
        <v>8</v>
      </c>
      <c r="C11" s="43">
        <v>227</v>
      </c>
      <c r="D11" s="40">
        <f t="shared" si="0"/>
        <v>9080000</v>
      </c>
      <c r="E11" s="43">
        <v>999.88</v>
      </c>
      <c r="F11" s="40">
        <f t="shared" si="1"/>
        <v>19997600</v>
      </c>
      <c r="G11" s="40">
        <v>161.2</v>
      </c>
      <c r="H11" s="40">
        <v>1612000</v>
      </c>
      <c r="I11" s="40">
        <f t="shared" si="2"/>
        <v>1388.08</v>
      </c>
      <c r="J11" s="40">
        <f t="shared" si="2"/>
        <v>30689600</v>
      </c>
    </row>
    <row r="12" spans="1:10" s="51" customFormat="1" ht="30" customHeight="1" thickBot="1" thickTop="1">
      <c r="A12" s="41">
        <v>9</v>
      </c>
      <c r="B12" s="42" t="s">
        <v>105</v>
      </c>
      <c r="C12" s="43">
        <v>0</v>
      </c>
      <c r="D12" s="40">
        <f t="shared" si="0"/>
        <v>0</v>
      </c>
      <c r="E12" s="43">
        <v>43.2</v>
      </c>
      <c r="F12" s="40">
        <f t="shared" si="1"/>
        <v>864000</v>
      </c>
      <c r="G12" s="40">
        <v>0</v>
      </c>
      <c r="H12" s="40">
        <v>0</v>
      </c>
      <c r="I12" s="40">
        <f t="shared" si="2"/>
        <v>43.2</v>
      </c>
      <c r="J12" s="40">
        <f t="shared" si="2"/>
        <v>864000</v>
      </c>
    </row>
    <row r="13" spans="1:10" s="51" customFormat="1" ht="30" customHeight="1" thickBot="1" thickTop="1">
      <c r="A13" s="41">
        <v>10</v>
      </c>
      <c r="B13" s="42" t="s">
        <v>9</v>
      </c>
      <c r="C13" s="44">
        <v>208</v>
      </c>
      <c r="D13" s="40">
        <f t="shared" si="0"/>
        <v>8320000</v>
      </c>
      <c r="E13" s="43">
        <v>1239.8</v>
      </c>
      <c r="F13" s="40">
        <f t="shared" si="1"/>
        <v>24796000</v>
      </c>
      <c r="G13" s="45">
        <v>0</v>
      </c>
      <c r="H13" s="45">
        <v>0</v>
      </c>
      <c r="I13" s="40">
        <f t="shared" si="2"/>
        <v>1447.8</v>
      </c>
      <c r="J13" s="40">
        <f t="shared" si="2"/>
        <v>33116000</v>
      </c>
    </row>
    <row r="14" spans="1:10" s="51" customFormat="1" ht="30" customHeight="1" thickBot="1" thickTop="1">
      <c r="A14" s="41">
        <v>12</v>
      </c>
      <c r="B14" s="42" t="s">
        <v>106</v>
      </c>
      <c r="C14" s="43">
        <v>188</v>
      </c>
      <c r="D14" s="40">
        <f t="shared" si="0"/>
        <v>7520000</v>
      </c>
      <c r="E14" s="43">
        <v>1178.08</v>
      </c>
      <c r="F14" s="40">
        <f t="shared" si="1"/>
        <v>23561600</v>
      </c>
      <c r="G14" s="40">
        <v>244</v>
      </c>
      <c r="H14" s="40">
        <v>2440000</v>
      </c>
      <c r="I14" s="40">
        <f t="shared" si="2"/>
        <v>1610.08</v>
      </c>
      <c r="J14" s="40">
        <f t="shared" si="2"/>
        <v>33521600</v>
      </c>
    </row>
    <row r="15" spans="1:10" s="51" customFormat="1" ht="30" customHeight="1" thickBot="1" thickTop="1">
      <c r="A15" s="41">
        <v>13</v>
      </c>
      <c r="B15" s="42" t="s">
        <v>107</v>
      </c>
      <c r="C15" s="43">
        <v>2041</v>
      </c>
      <c r="D15" s="40">
        <f t="shared" si="0"/>
        <v>81640000</v>
      </c>
      <c r="E15" s="43">
        <v>536.12</v>
      </c>
      <c r="F15" s="40">
        <f t="shared" si="1"/>
        <v>10722400</v>
      </c>
      <c r="G15" s="40">
        <v>48.8</v>
      </c>
      <c r="H15" s="40">
        <v>488000</v>
      </c>
      <c r="I15" s="40">
        <f t="shared" si="2"/>
        <v>2625.92</v>
      </c>
      <c r="J15" s="40">
        <f t="shared" si="2"/>
        <v>92850400</v>
      </c>
    </row>
    <row r="16" spans="1:10" s="51" customFormat="1" ht="30" customHeight="1" thickBot="1" thickTop="1">
      <c r="A16" s="41">
        <v>14</v>
      </c>
      <c r="B16" s="42" t="s">
        <v>84</v>
      </c>
      <c r="C16" s="43">
        <v>2054.4</v>
      </c>
      <c r="D16" s="40">
        <f t="shared" si="0"/>
        <v>82176000</v>
      </c>
      <c r="E16" s="43">
        <v>2873.52</v>
      </c>
      <c r="F16" s="40">
        <f t="shared" si="1"/>
        <v>57470400</v>
      </c>
      <c r="G16" s="40">
        <v>0</v>
      </c>
      <c r="H16" s="40">
        <v>0</v>
      </c>
      <c r="I16" s="40">
        <f t="shared" si="2"/>
        <v>4927.92</v>
      </c>
      <c r="J16" s="40">
        <f t="shared" si="2"/>
        <v>139646400</v>
      </c>
    </row>
    <row r="17" spans="1:10" s="51" customFormat="1" ht="30" customHeight="1" thickBot="1" thickTop="1">
      <c r="A17" s="41">
        <v>15</v>
      </c>
      <c r="B17" s="42" t="s">
        <v>108</v>
      </c>
      <c r="C17" s="43">
        <v>418</v>
      </c>
      <c r="D17" s="40">
        <f t="shared" si="0"/>
        <v>16720000</v>
      </c>
      <c r="E17" s="43">
        <v>4096.64</v>
      </c>
      <c r="F17" s="40">
        <f t="shared" si="1"/>
        <v>81932800</v>
      </c>
      <c r="G17" s="40">
        <v>953.6</v>
      </c>
      <c r="H17" s="40">
        <v>9536000</v>
      </c>
      <c r="I17" s="40">
        <f t="shared" si="2"/>
        <v>5468.240000000001</v>
      </c>
      <c r="J17" s="40">
        <f t="shared" si="2"/>
        <v>108188800</v>
      </c>
    </row>
    <row r="18" spans="1:10" s="51" customFormat="1" ht="30" customHeight="1" thickBot="1" thickTop="1">
      <c r="A18" s="41">
        <v>16</v>
      </c>
      <c r="B18" s="42" t="s">
        <v>109</v>
      </c>
      <c r="C18" s="46">
        <v>86</v>
      </c>
      <c r="D18" s="40">
        <f t="shared" si="0"/>
        <v>3440000</v>
      </c>
      <c r="E18" s="43">
        <v>1734.2</v>
      </c>
      <c r="F18" s="40">
        <f t="shared" si="1"/>
        <v>34684000</v>
      </c>
      <c r="G18" s="47">
        <v>544.8</v>
      </c>
      <c r="H18" s="47">
        <v>5448000.000000001</v>
      </c>
      <c r="I18" s="40">
        <f t="shared" si="2"/>
        <v>2365</v>
      </c>
      <c r="J18" s="40">
        <f t="shared" si="2"/>
        <v>43572000</v>
      </c>
    </row>
    <row r="19" spans="1:10" s="51" customFormat="1" ht="30" customHeight="1" thickBot="1" thickTop="1">
      <c r="A19" s="41">
        <v>17</v>
      </c>
      <c r="B19" s="42" t="s">
        <v>41</v>
      </c>
      <c r="C19" s="43">
        <v>961.8</v>
      </c>
      <c r="D19" s="40">
        <f t="shared" si="0"/>
        <v>38472000</v>
      </c>
      <c r="E19" s="43">
        <v>5762.88</v>
      </c>
      <c r="F19" s="40">
        <f t="shared" si="1"/>
        <v>115257600</v>
      </c>
      <c r="G19" s="40">
        <v>300</v>
      </c>
      <c r="H19" s="40">
        <v>3000000</v>
      </c>
      <c r="I19" s="40">
        <f t="shared" si="2"/>
        <v>7024.68</v>
      </c>
      <c r="J19" s="40">
        <f t="shared" si="2"/>
        <v>156729600</v>
      </c>
    </row>
    <row r="20" spans="1:10" s="51" customFormat="1" ht="30" customHeight="1" thickBot="1" thickTop="1">
      <c r="A20" s="41">
        <v>18</v>
      </c>
      <c r="B20" s="42" t="s">
        <v>110</v>
      </c>
      <c r="C20" s="43">
        <v>345</v>
      </c>
      <c r="D20" s="40">
        <f t="shared" si="0"/>
        <v>13800000</v>
      </c>
      <c r="E20" s="43">
        <v>3856</v>
      </c>
      <c r="F20" s="40">
        <f t="shared" si="1"/>
        <v>77120000</v>
      </c>
      <c r="G20" s="40">
        <v>436</v>
      </c>
      <c r="H20" s="40">
        <v>4360000</v>
      </c>
      <c r="I20" s="40">
        <f t="shared" si="2"/>
        <v>4637</v>
      </c>
      <c r="J20" s="40">
        <f t="shared" si="2"/>
        <v>95280000</v>
      </c>
    </row>
    <row r="21" spans="1:10" s="51" customFormat="1" ht="30" customHeight="1" thickBot="1" thickTop="1">
      <c r="A21" s="41">
        <v>19</v>
      </c>
      <c r="B21" s="42" t="s">
        <v>111</v>
      </c>
      <c r="C21" s="43">
        <v>672</v>
      </c>
      <c r="D21" s="40">
        <f t="shared" si="0"/>
        <v>26880000</v>
      </c>
      <c r="E21" s="43">
        <v>7686.84</v>
      </c>
      <c r="F21" s="40">
        <f t="shared" si="1"/>
        <v>153736800</v>
      </c>
      <c r="G21" s="40">
        <v>217</v>
      </c>
      <c r="H21" s="40">
        <v>2170000</v>
      </c>
      <c r="I21" s="40">
        <f t="shared" si="2"/>
        <v>8575.84</v>
      </c>
      <c r="J21" s="40">
        <f t="shared" si="2"/>
        <v>182786800</v>
      </c>
    </row>
    <row r="22" spans="1:10" s="51" customFormat="1" ht="30" customHeight="1" thickBot="1" thickTop="1">
      <c r="A22" s="41">
        <v>11</v>
      </c>
      <c r="B22" s="42" t="s">
        <v>37</v>
      </c>
      <c r="C22" s="44">
        <v>691.4</v>
      </c>
      <c r="D22" s="40">
        <f t="shared" si="0"/>
        <v>27656000</v>
      </c>
      <c r="E22" s="43">
        <v>2786.08</v>
      </c>
      <c r="F22" s="40">
        <f t="shared" si="1"/>
        <v>55721600</v>
      </c>
      <c r="G22" s="45">
        <v>178</v>
      </c>
      <c r="H22" s="45">
        <v>1780000</v>
      </c>
      <c r="I22" s="40">
        <f t="shared" si="2"/>
        <v>3655.48</v>
      </c>
      <c r="J22" s="40">
        <f t="shared" si="2"/>
        <v>85157600</v>
      </c>
    </row>
    <row r="23" spans="1:10" s="51" customFormat="1" ht="30" customHeight="1" thickBot="1" thickTop="1">
      <c r="A23" s="41">
        <v>20</v>
      </c>
      <c r="B23" s="42" t="s">
        <v>112</v>
      </c>
      <c r="C23" s="43">
        <v>1752</v>
      </c>
      <c r="D23" s="40">
        <f t="shared" si="0"/>
        <v>70080000</v>
      </c>
      <c r="E23" s="43">
        <v>3100.64</v>
      </c>
      <c r="F23" s="40">
        <f t="shared" si="1"/>
        <v>62012800</v>
      </c>
      <c r="G23" s="40">
        <v>0</v>
      </c>
      <c r="H23" s="40">
        <v>0</v>
      </c>
      <c r="I23" s="40">
        <f t="shared" si="2"/>
        <v>4852.639999999999</v>
      </c>
      <c r="J23" s="40">
        <f t="shared" si="2"/>
        <v>132092800</v>
      </c>
    </row>
    <row r="24" spans="1:10" s="51" customFormat="1" ht="30" customHeight="1" thickBot="1" thickTop="1">
      <c r="A24" s="41">
        <v>21</v>
      </c>
      <c r="B24" s="42" t="s">
        <v>113</v>
      </c>
      <c r="C24" s="43">
        <v>102</v>
      </c>
      <c r="D24" s="40">
        <f t="shared" si="0"/>
        <v>4080000</v>
      </c>
      <c r="E24" s="43">
        <v>124.4</v>
      </c>
      <c r="F24" s="40">
        <f t="shared" si="1"/>
        <v>2488000</v>
      </c>
      <c r="G24" s="40">
        <v>0</v>
      </c>
      <c r="H24" s="40">
        <v>0</v>
      </c>
      <c r="I24" s="40">
        <f t="shared" si="2"/>
        <v>226.4</v>
      </c>
      <c r="J24" s="40">
        <f t="shared" si="2"/>
        <v>6568000</v>
      </c>
    </row>
    <row r="25" spans="1:10" s="51" customFormat="1" ht="30" customHeight="1" thickBot="1" thickTop="1">
      <c r="A25" s="41">
        <v>22</v>
      </c>
      <c r="B25" s="42" t="s">
        <v>114</v>
      </c>
      <c r="C25" s="43">
        <v>1976.4</v>
      </c>
      <c r="D25" s="40">
        <f t="shared" si="0"/>
        <v>79056000</v>
      </c>
      <c r="E25" s="43">
        <v>4293.08</v>
      </c>
      <c r="F25" s="40">
        <f t="shared" si="1"/>
        <v>85861600</v>
      </c>
      <c r="G25" s="40">
        <v>554.4</v>
      </c>
      <c r="H25" s="40">
        <v>5544000</v>
      </c>
      <c r="I25" s="40">
        <f t="shared" si="2"/>
        <v>6823.879999999999</v>
      </c>
      <c r="J25" s="40">
        <f t="shared" si="2"/>
        <v>170461600</v>
      </c>
    </row>
    <row r="26" spans="1:10" s="51" customFormat="1" ht="30" customHeight="1" thickBot="1" thickTop="1">
      <c r="A26" s="41">
        <v>23</v>
      </c>
      <c r="B26" s="42" t="s">
        <v>19</v>
      </c>
      <c r="C26" s="43">
        <v>470</v>
      </c>
      <c r="D26" s="40">
        <f t="shared" si="0"/>
        <v>18800000</v>
      </c>
      <c r="E26" s="43">
        <v>3361.04</v>
      </c>
      <c r="F26" s="40">
        <f t="shared" si="1"/>
        <v>67220800</v>
      </c>
      <c r="G26" s="40">
        <v>126.8</v>
      </c>
      <c r="H26" s="40">
        <v>1268000</v>
      </c>
      <c r="I26" s="40">
        <f t="shared" si="2"/>
        <v>3957.84</v>
      </c>
      <c r="J26" s="40">
        <f t="shared" si="2"/>
        <v>87288800</v>
      </c>
    </row>
    <row r="27" spans="1:10" s="51" customFormat="1" ht="30" customHeight="1" thickBot="1" thickTop="1">
      <c r="A27" s="89" t="s">
        <v>85</v>
      </c>
      <c r="B27" s="90"/>
      <c r="C27" s="48">
        <v>23011.6</v>
      </c>
      <c r="D27" s="48">
        <v>920464000.0000001</v>
      </c>
      <c r="E27" s="48">
        <v>70159.08</v>
      </c>
      <c r="F27" s="48">
        <f>SUM(F4:F26)</f>
        <v>1403181600</v>
      </c>
      <c r="G27" s="48">
        <v>6404.6</v>
      </c>
      <c r="H27" s="48">
        <v>64046000</v>
      </c>
      <c r="I27" s="48">
        <f>SUM(I4:I26)</f>
        <v>99575.27999999998</v>
      </c>
      <c r="J27" s="49">
        <f>SUM(J4:J26)</f>
        <v>2387691600</v>
      </c>
    </row>
  </sheetData>
  <sheetProtection/>
  <mergeCells count="8">
    <mergeCell ref="A27:B27"/>
    <mergeCell ref="A1:J1"/>
    <mergeCell ref="A2:A3"/>
    <mergeCell ref="B2:B3"/>
    <mergeCell ref="C2:D2"/>
    <mergeCell ref="E2:F2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rightToLeft="1" tabSelected="1" zoomScalePageLayoutView="0" workbookViewId="0" topLeftCell="A1">
      <selection activeCell="D8" sqref="D8"/>
    </sheetView>
  </sheetViews>
  <sheetFormatPr defaultColWidth="9.140625" defaultRowHeight="12.75"/>
  <cols>
    <col min="1" max="1" width="24.7109375" style="0" customWidth="1"/>
    <col min="2" max="2" width="14.28125" style="0" customWidth="1"/>
    <col min="3" max="3" width="4.57421875" style="0" customWidth="1"/>
    <col min="4" max="4" width="16.421875" style="0" customWidth="1"/>
    <col min="5" max="5" width="28.57421875" style="0" customWidth="1"/>
    <col min="6" max="6" width="24.7109375" style="0" customWidth="1"/>
  </cols>
  <sheetData>
    <row r="1" spans="1:6" ht="12.75" customHeight="1">
      <c r="A1" s="108" t="s">
        <v>132</v>
      </c>
      <c r="B1" s="109"/>
      <c r="C1" s="109"/>
      <c r="D1" s="109"/>
      <c r="E1" s="109"/>
      <c r="F1" s="97"/>
    </row>
    <row r="2" spans="1:6" ht="12.75">
      <c r="A2" s="109"/>
      <c r="B2" s="109"/>
      <c r="C2" s="109"/>
      <c r="D2" s="109"/>
      <c r="E2" s="109"/>
      <c r="F2" s="98"/>
    </row>
    <row r="3" spans="1:6" ht="29.25" customHeight="1">
      <c r="A3" s="110"/>
      <c r="B3" s="110"/>
      <c r="C3" s="110"/>
      <c r="D3" s="110"/>
      <c r="E3" s="110"/>
      <c r="F3" s="99"/>
    </row>
    <row r="4" spans="1:6" ht="44.25" customHeight="1">
      <c r="A4" s="55" t="s">
        <v>120</v>
      </c>
      <c r="B4" s="55" t="s">
        <v>144</v>
      </c>
      <c r="C4" s="105"/>
      <c r="D4" s="55" t="s">
        <v>124</v>
      </c>
      <c r="E4" s="55" t="s">
        <v>135</v>
      </c>
      <c r="F4" s="54"/>
    </row>
    <row r="5" spans="1:6" ht="25.5" customHeight="1">
      <c r="A5" s="55" t="s">
        <v>121</v>
      </c>
      <c r="B5" s="55">
        <v>14350</v>
      </c>
      <c r="C5" s="106"/>
      <c r="D5" s="55" t="s">
        <v>150</v>
      </c>
      <c r="E5" s="57" t="s">
        <v>142</v>
      </c>
      <c r="F5" s="55"/>
    </row>
    <row r="6" spans="1:6" ht="25.5" customHeight="1">
      <c r="A6" s="55" t="s">
        <v>134</v>
      </c>
      <c r="B6" s="55">
        <v>31777</v>
      </c>
      <c r="C6" s="106"/>
      <c r="D6" s="55" t="s">
        <v>126</v>
      </c>
      <c r="E6" s="57" t="s">
        <v>136</v>
      </c>
      <c r="F6" s="55"/>
    </row>
    <row r="7" spans="1:6" ht="32.25" customHeight="1">
      <c r="A7" s="55" t="s">
        <v>122</v>
      </c>
      <c r="B7" s="55">
        <v>5000</v>
      </c>
      <c r="C7" s="106"/>
      <c r="D7" s="55" t="s">
        <v>127</v>
      </c>
      <c r="E7" s="57" t="s">
        <v>148</v>
      </c>
      <c r="F7" s="55"/>
    </row>
    <row r="8" spans="1:6" ht="30.75" customHeight="1">
      <c r="A8" s="55" t="s">
        <v>115</v>
      </c>
      <c r="B8" s="55">
        <v>1890</v>
      </c>
      <c r="C8" s="106"/>
      <c r="D8" s="55" t="s">
        <v>125</v>
      </c>
      <c r="E8" s="57" t="s">
        <v>153</v>
      </c>
      <c r="F8" s="55"/>
    </row>
    <row r="9" spans="1:6" ht="30" customHeight="1">
      <c r="A9" s="55" t="s">
        <v>123</v>
      </c>
      <c r="B9" s="55" t="s">
        <v>131</v>
      </c>
      <c r="C9" s="106"/>
      <c r="D9" s="55" t="s">
        <v>129</v>
      </c>
      <c r="E9" s="57" t="s">
        <v>147</v>
      </c>
      <c r="F9" s="55"/>
    </row>
    <row r="10" spans="1:6" ht="30" customHeight="1">
      <c r="A10" s="55" t="s">
        <v>137</v>
      </c>
      <c r="B10" s="55" t="s">
        <v>138</v>
      </c>
      <c r="C10" s="106"/>
      <c r="D10" s="55" t="s">
        <v>151</v>
      </c>
      <c r="E10" s="57" t="s">
        <v>152</v>
      </c>
      <c r="F10" s="55"/>
    </row>
    <row r="11" spans="1:6" ht="30" customHeight="1">
      <c r="A11" s="55" t="s">
        <v>130</v>
      </c>
      <c r="B11" s="55" t="s">
        <v>133</v>
      </c>
      <c r="C11" s="106"/>
      <c r="D11" s="55" t="s">
        <v>128</v>
      </c>
      <c r="E11" s="57" t="s">
        <v>143</v>
      </c>
      <c r="F11" s="57" t="s">
        <v>149</v>
      </c>
    </row>
    <row r="12" spans="1:6" ht="30" customHeight="1">
      <c r="A12" s="55" t="s">
        <v>145</v>
      </c>
      <c r="B12" s="55" t="s">
        <v>140</v>
      </c>
      <c r="C12" s="106"/>
      <c r="D12" s="55"/>
      <c r="E12" s="57"/>
      <c r="F12" s="55"/>
    </row>
    <row r="13" spans="1:6" ht="42" customHeight="1">
      <c r="A13" s="56" t="s">
        <v>146</v>
      </c>
      <c r="B13" s="55">
        <v>60000</v>
      </c>
      <c r="C13" s="107"/>
      <c r="D13" s="55"/>
      <c r="E13" s="55"/>
      <c r="F13" s="55"/>
    </row>
    <row r="14" spans="1:6" ht="63" customHeight="1">
      <c r="A14" s="56" t="s">
        <v>141</v>
      </c>
      <c r="B14" s="55" t="s">
        <v>139</v>
      </c>
      <c r="C14" s="55"/>
      <c r="D14" s="55"/>
      <c r="E14" s="55"/>
      <c r="F14" s="55"/>
    </row>
    <row r="16" spans="1:5" ht="12.75">
      <c r="A16" s="100"/>
      <c r="B16" s="101"/>
      <c r="C16" s="101"/>
      <c r="D16" s="101"/>
      <c r="E16" s="101"/>
    </row>
    <row r="17" spans="1:5" ht="12.75">
      <c r="A17" s="101"/>
      <c r="B17" s="101"/>
      <c r="C17" s="101"/>
      <c r="D17" s="101"/>
      <c r="E17" s="101"/>
    </row>
    <row r="19" spans="1:5" ht="12.75">
      <c r="A19" s="102"/>
      <c r="B19" s="102"/>
      <c r="C19" s="102"/>
      <c r="D19" s="102"/>
      <c r="E19" s="102"/>
    </row>
    <row r="20" spans="1:5" ht="12.75">
      <c r="A20" s="102"/>
      <c r="B20" s="102"/>
      <c r="C20" s="102"/>
      <c r="D20" s="102"/>
      <c r="E20" s="102"/>
    </row>
    <row r="21" spans="1:5" ht="12.75">
      <c r="A21" s="102"/>
      <c r="B21" s="102"/>
      <c r="C21" s="102"/>
      <c r="D21" s="102"/>
      <c r="E21" s="102"/>
    </row>
    <row r="24" spans="1:5" ht="12.75">
      <c r="A24" s="103"/>
      <c r="B24" s="104"/>
      <c r="C24" s="104"/>
      <c r="D24" s="104"/>
      <c r="E24" s="104"/>
    </row>
    <row r="25" spans="1:5" ht="12.75">
      <c r="A25" s="104"/>
      <c r="B25" s="104"/>
      <c r="C25" s="104"/>
      <c r="D25" s="104"/>
      <c r="E25" s="104"/>
    </row>
    <row r="26" spans="1:5" ht="12.75">
      <c r="A26" s="104"/>
      <c r="B26" s="104"/>
      <c r="C26" s="104"/>
      <c r="D26" s="104"/>
      <c r="E26" s="104"/>
    </row>
  </sheetData>
  <sheetProtection/>
  <mergeCells count="6">
    <mergeCell ref="A1:E3"/>
    <mergeCell ref="F1:F3"/>
    <mergeCell ref="A16:E17"/>
    <mergeCell ref="A19:E21"/>
    <mergeCell ref="A24:E26"/>
    <mergeCell ref="C4:C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 PARNiAN © R.N:270901</cp:lastModifiedBy>
  <cp:lastPrinted>2013-04-30T05:48:50Z</cp:lastPrinted>
  <dcterms:created xsi:type="dcterms:W3CDTF">1996-10-14T23:33:28Z</dcterms:created>
  <dcterms:modified xsi:type="dcterms:W3CDTF">2014-02-03T08:22:10Z</dcterms:modified>
  <cp:category/>
  <cp:version/>
  <cp:contentType/>
  <cp:contentStatus/>
</cp:coreProperties>
</file>